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841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<sst xmlns="http://schemas.openxmlformats.org/spreadsheetml/2006/main" count="42" uniqueCount="40">
  <si>
    <t>bq</t>
  </si>
  <si>
    <t>GAM1</t>
  </si>
  <si>
    <t>star 1 alt</t>
  </si>
  <si>
    <t>a2</t>
  </si>
  <si>
    <t>aq</t>
  </si>
  <si>
    <t>d2r</t>
  </si>
  <si>
    <t>pi</t>
  </si>
  <si>
    <t>p1</t>
  </si>
  <si>
    <t>F</t>
  </si>
  <si>
    <t>c1</t>
  </si>
  <si>
    <t>E</t>
  </si>
  <si>
    <t>b1</t>
  </si>
  <si>
    <t>D</t>
  </si>
  <si>
    <t>a1</t>
  </si>
  <si>
    <t>C</t>
  </si>
  <si>
    <t>ENTER THE GREEN</t>
  </si>
  <si>
    <t>B</t>
  </si>
  <si>
    <t>BLACK ARE INTERMEDIATE</t>
  </si>
  <si>
    <t>gha</t>
  </si>
  <si>
    <t>A</t>
  </si>
  <si>
    <t>x2</t>
  </si>
  <si>
    <t>LAT2</t>
  </si>
  <si>
    <t>RESULTS ARE RED</t>
  </si>
  <si>
    <t>dec</t>
  </si>
  <si>
    <t>y2</t>
  </si>
  <si>
    <t>x1</t>
  </si>
  <si>
    <t>LAT 1</t>
  </si>
  <si>
    <t>LONG2</t>
  </si>
  <si>
    <t>star2 alt</t>
  </si>
  <si>
    <t>z2</t>
  </si>
  <si>
    <t>p2</t>
  </si>
  <si>
    <t>y1</t>
  </si>
  <si>
    <t>PHI2</t>
  </si>
  <si>
    <t>LONG1</t>
  </si>
  <si>
    <t>z1</t>
  </si>
  <si>
    <t>c2</t>
  </si>
  <si>
    <t>cq</t>
  </si>
  <si>
    <t>PHI1</t>
  </si>
  <si>
    <t>GAM2</t>
  </si>
  <si>
    <t>b2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</si>
</sst>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"/>
    <numFmt numFmtId="52" formatCode="0.000"/>
  </numFmts>
  <fonts count="6">
    <font>
      <sz val="10"/>
      <color indexed="8"/>
      <name val="Sans"/>
      <family val="0"/>
    </font>
    <font>
      <b/>
      <sz val="14"/>
      <color indexed="8"/>
      <name val="Sans"/>
      <family val="0"/>
    </font>
    <font>
      <b/>
      <sz val="16"/>
      <color indexed="8"/>
      <name val="Sans"/>
      <family val="0"/>
    </font>
    <font>
      <b/>
      <sz val="10"/>
      <color indexed="10"/>
      <name val="Sans"/>
      <family val="0"/>
    </font>
    <font>
      <b/>
      <sz val="10"/>
      <color indexed="50"/>
      <name val="Sans"/>
      <family val="0"/>
    </font>
    <font>
      <sz val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4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5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51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50" fontId="5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0" fontId="4" fillId="0" borderId="0" xfId="0" applyNumberFormat="1" applyFont="1" applyFill="1" applyBorder="1" applyAlignment="1" applyProtection="1">
      <alignment horizontal="left"/>
      <protection/>
    </xf>
    <xf numFmtId="50" fontId="0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0" zoomScaleNormal="80" zoomScaleSheetLayoutView="1" workbookViewId="0" topLeftCell="A1">
      <selection activeCell="F16" sqref="F16"/>
    </sheetView>
  </sheetViews>
  <sheetFormatPr defaultColWidth="9.00390625" defaultRowHeight="12.75"/>
  <cols>
    <col min="1" max="1" width="9.125" style="13" customWidth="1"/>
    <col min="2" max="2" width="8.75390625" style="13" customWidth="1"/>
    <col min="3" max="3" width="12.50390625" style="11" customWidth="1"/>
    <col min="4" max="4" width="8.625" style="11" customWidth="1"/>
    <col min="5" max="5" width="11.375" style="11" customWidth="1"/>
    <col min="6" max="6" width="10.375" style="11" customWidth="1"/>
    <col min="7" max="7" width="10.625" style="11" customWidth="1"/>
    <col min="8" max="8" width="6.875" style="11" customWidth="1"/>
    <col min="9" max="9" width="10.625" style="11" customWidth="1"/>
    <col min="10" max="10" width="10.25390625" style="11" customWidth="1"/>
    <col min="11" max="11" width="8.625" style="11" customWidth="1"/>
    <col min="12" max="12" width="12.125" style="11" customWidth="1"/>
    <col min="13" max="13" width="10.625" style="11" customWidth="1"/>
  </cols>
  <sheetData>
    <row r="1" spans="2:9" ht="12.75">
      <c r="B1" s="13" t="s">
        <v>2</v>
      </c>
      <c r="C1" s="5">
        <v>69</v>
      </c>
      <c r="D1" s="2">
        <v>6.7</v>
      </c>
      <c r="E1" s="3">
        <f>C1+D1/60</f>
        <v>69.11166666666666</v>
      </c>
      <c r="F1" s="3">
        <f>90-E1</f>
        <v>20.888333333333335</v>
      </c>
      <c r="H1" s="11" t="s">
        <v>6</v>
      </c>
      <c r="I1" s="11">
        <f>4*ATAN(1)</f>
        <v>3.141592653589793</v>
      </c>
    </row>
    <row r="2" spans="2:9" ht="12.75">
      <c r="B2" s="13" t="s">
        <v>23</v>
      </c>
      <c r="C2" s="5">
        <v>16</v>
      </c>
      <c r="D2" s="2">
        <v>31.4</v>
      </c>
      <c r="E2" s="3">
        <f>C2+SIGN(C2)*D2/60</f>
        <v>16.523333333333333</v>
      </c>
      <c r="F2" s="3">
        <f>E2</f>
        <v>16.523333333333333</v>
      </c>
      <c r="H2" s="11" t="s">
        <v>5</v>
      </c>
      <c r="I2" s="11">
        <f>I1/180</f>
        <v>0.017453292519943295</v>
      </c>
    </row>
    <row r="3" spans="2:6" ht="12.75">
      <c r="B3" s="13" t="s">
        <v>18</v>
      </c>
      <c r="C3" s="5">
        <v>15</v>
      </c>
      <c r="D3" s="2">
        <v>39.9</v>
      </c>
      <c r="E3" s="3">
        <f>C3+D3/60</f>
        <v>15.665</v>
      </c>
      <c r="F3" s="3">
        <f>360-E3</f>
        <v>344.335</v>
      </c>
    </row>
    <row r="4" spans="2:6" ht="12.75">
      <c r="B4" s="13" t="s">
        <v>28</v>
      </c>
      <c r="C4" s="5">
        <v>1</v>
      </c>
      <c r="D4" s="2">
        <v>30.2</v>
      </c>
      <c r="E4" s="3">
        <f>C4+D4/60</f>
        <v>1.5033333333333334</v>
      </c>
      <c r="F4" s="3">
        <f>90-E4</f>
        <v>88.49666666666667</v>
      </c>
    </row>
    <row r="5" spans="2:6" ht="12.75">
      <c r="B5" s="13" t="s">
        <v>23</v>
      </c>
      <c r="C5" s="5">
        <v>-46</v>
      </c>
      <c r="D5" s="2">
        <v>56.2</v>
      </c>
      <c r="E5" s="3">
        <f>C5+SIGN(C5)*D5/60</f>
        <v>-46.93666666666667</v>
      </c>
      <c r="F5" s="3">
        <f>E5</f>
        <v>-46.93666666666667</v>
      </c>
    </row>
    <row r="6" spans="2:6" ht="12.75">
      <c r="B6" s="13" t="s">
        <v>18</v>
      </c>
      <c r="C6" s="5">
        <v>112</v>
      </c>
      <c r="D6" s="2">
        <v>35.2</v>
      </c>
      <c r="E6" s="3">
        <f>C6+D6/60</f>
        <v>112.58666666666667</v>
      </c>
      <c r="F6" s="3">
        <f>360-E6</f>
        <v>247.41333333333333</v>
      </c>
    </row>
    <row r="7" spans="1:7" ht="15.75">
      <c r="A7" s="9"/>
      <c r="B7" s="12" t="s">
        <v>15</v>
      </c>
      <c r="D7" s="11" t="s">
        <v>17</v>
      </c>
      <c r="G7" s="6" t="s">
        <v>22</v>
      </c>
    </row>
    <row r="8" spans="2:3" ht="12.75">
      <c r="B8" s="13" t="s">
        <v>13</v>
      </c>
      <c r="C8" s="11">
        <f>COS(F3*I2)*COS(F2*I2)</f>
        <v>0.9230947222770826</v>
      </c>
    </row>
    <row r="9" spans="2:3" ht="12.75">
      <c r="B9" s="13" t="s">
        <v>11</v>
      </c>
      <c r="C9" s="11">
        <f>SIN(F3*I2)*COS(F2*I2)</f>
        <v>-0.25886188963934187</v>
      </c>
    </row>
    <row r="10" spans="2:3" ht="12.75">
      <c r="B10" s="13" t="s">
        <v>9</v>
      </c>
      <c r="C10" s="11">
        <f>SIN(F2*I2)</f>
        <v>0.284405794238699</v>
      </c>
    </row>
    <row r="11" spans="2:3" ht="12.75">
      <c r="B11" s="13" t="s">
        <v>7</v>
      </c>
      <c r="C11" s="11">
        <f>COS(I2*F1)</f>
        <v>0.9342770945679304</v>
      </c>
    </row>
    <row r="13" spans="2:3" ht="12.75">
      <c r="B13" s="13" t="s">
        <v>3</v>
      </c>
      <c r="C13" s="11">
        <f>COS(F6*I2)*COS(F5*I2)</f>
        <v>-0.26225259001922874</v>
      </c>
    </row>
    <row r="14" spans="2:3" ht="12.75">
      <c r="B14" s="13" t="s">
        <v>39</v>
      </c>
      <c r="C14" s="11">
        <f>SIN(F6*I2)*COS(F5*I2)</f>
        <v>-0.6304348570983855</v>
      </c>
    </row>
    <row r="15" spans="2:3" ht="12.75">
      <c r="B15" s="13" t="s">
        <v>35</v>
      </c>
      <c r="C15" s="11">
        <f>SIN(F5*I2)</f>
        <v>-0.730599390900064</v>
      </c>
    </row>
    <row r="16" spans="2:3" ht="12.75">
      <c r="B16" s="13" t="s">
        <v>30</v>
      </c>
      <c r="C16" s="11">
        <f>COS(I2*F4)</f>
        <v>0.026235105969248995</v>
      </c>
    </row>
    <row r="18" spans="2:3" ht="12.75">
      <c r="B18" s="13" t="s">
        <v>19</v>
      </c>
      <c r="C18" s="11">
        <f>C8*C14-C13*C9</f>
        <v>-0.6498382903422156</v>
      </c>
    </row>
    <row r="19" spans="2:3" ht="12.75">
      <c r="B19" s="13" t="s">
        <v>16</v>
      </c>
      <c r="C19" s="11">
        <f>C14*C10-C9*C15</f>
        <v>-0.36842366514656977</v>
      </c>
    </row>
    <row r="20" spans="2:3" ht="12.75">
      <c r="B20" s="13" t="s">
        <v>14</v>
      </c>
      <c r="C20" s="11">
        <f>C14*C11-C9*C16</f>
        <v>-0.5822095774981398</v>
      </c>
    </row>
    <row r="21" spans="2:3" ht="12.75">
      <c r="B21" s="13" t="s">
        <v>12</v>
      </c>
      <c r="C21" s="11">
        <f>C8*C15-C13*C10</f>
        <v>-0.5998262856831256</v>
      </c>
    </row>
    <row r="22" spans="2:3" ht="12.75">
      <c r="B22" s="13" t="s">
        <v>10</v>
      </c>
      <c r="C22" s="11">
        <f>C9*C15-C14*C10</f>
        <v>0.36842366514656977</v>
      </c>
    </row>
    <row r="23" spans="2:3" ht="12.75">
      <c r="B23" s="13" t="s">
        <v>8</v>
      </c>
      <c r="C23" s="11">
        <f>C15*C11-C10*C16</f>
        <v>-0.6900436923733322</v>
      </c>
    </row>
    <row r="25" spans="2:3" ht="12.75">
      <c r="B25" s="13" t="s">
        <v>4</v>
      </c>
      <c r="C25" s="11">
        <f>1+C21^2/C22^2+C18^2/C19^2</f>
        <v>6.761783120513373</v>
      </c>
    </row>
    <row r="26" spans="2:3" ht="12.75">
      <c r="B26" s="13" t="s">
        <v>0</v>
      </c>
      <c r="C26" s="11">
        <f>-2*C23*C21/C22^2-2*C18*C20/C19^2</f>
        <v>-11.673372409589582</v>
      </c>
    </row>
    <row r="27" spans="2:3" ht="12.75">
      <c r="B27" s="13" t="s">
        <v>36</v>
      </c>
      <c r="C27" s="11">
        <f>C23^2/C22^2+C20^2/C19^2-1</f>
        <v>5.005247740394051</v>
      </c>
    </row>
    <row r="29" spans="2:13" ht="12.75">
      <c r="B29" s="13" t="s">
        <v>25</v>
      </c>
      <c r="C29" s="11">
        <f>(-C26+(C26^2-4*C25*C27)^0.5)/(2*C25)</f>
        <v>0.9329479646506854</v>
      </c>
      <c r="D29" s="13" t="s">
        <v>31</v>
      </c>
      <c r="E29" s="11">
        <f>(C23-C21*C29)/C22</f>
        <v>-0.35404072088959837</v>
      </c>
      <c r="F29" s="13" t="s">
        <v>34</v>
      </c>
      <c r="G29" s="11">
        <f>(C20-C18*C29)/C19</f>
        <v>-0.06529366895891812</v>
      </c>
      <c r="H29" s="13" t="s">
        <v>37</v>
      </c>
      <c r="I29" s="10">
        <f>1/I2*ATAN2((C29^2+E29^2)^0.5,G29)</f>
        <v>-3.743714954202025</v>
      </c>
      <c r="J29" s="10">
        <f>60*(ABS(I29)-INT(ABS(I29)))</f>
        <v>44.62289725212151</v>
      </c>
      <c r="K29" s="10" t="s">
        <v>1</v>
      </c>
      <c r="L29" s="10">
        <f>1/I2*ATAN2(C29,E29)</f>
        <v>-20.781054173392114</v>
      </c>
      <c r="M29" s="10">
        <f>60*(ABS(L29)-INT(ABS(L29)))</f>
        <v>46.86325040352685</v>
      </c>
    </row>
    <row r="30" spans="2:13" ht="12.75">
      <c r="B30" s="13" t="s">
        <v>20</v>
      </c>
      <c r="C30" s="11">
        <f>(-C26-(C26^2-4*C25*C27)^0.5)/(2*C25)</f>
        <v>0.7934268985382582</v>
      </c>
      <c r="D30" s="13" t="s">
        <v>24</v>
      </c>
      <c r="E30" s="11">
        <f>(C23-C21*C30)/C22</f>
        <v>-0.5811933464612303</v>
      </c>
      <c r="F30" s="13" t="s">
        <v>29</v>
      </c>
      <c r="G30" s="11">
        <f>(C20-C18*C30)/C19</f>
        <v>0.1807983703055881</v>
      </c>
      <c r="H30" s="13" t="s">
        <v>32</v>
      </c>
      <c r="I30" s="10">
        <f>1/I2*ATAN2((C30^2+E30^2)^0.5,G30)</f>
        <v>10.416266061678817</v>
      </c>
      <c r="J30" s="10">
        <f>60*(ABS(I30)-INT(ABS(I30)))</f>
        <v>24.975963700729018</v>
      </c>
      <c r="K30" s="10" t="s">
        <v>38</v>
      </c>
      <c r="L30" s="10">
        <f>1/I2*ATAN2(C30,E30)</f>
        <v>-36.223159088681456</v>
      </c>
      <c r="M30" s="10">
        <f>60*(ABS(L30)-INT(ABS(L30)))</f>
        <v>13.38954532088735</v>
      </c>
    </row>
    <row r="31" spans="7:13" ht="16.5">
      <c r="G31" s="9"/>
      <c r="H31" s="11" t="s">
        <v>26</v>
      </c>
      <c r="I31" s="7">
        <f>SIGN(I29)*INT(ABS(I29))</f>
        <v>-3</v>
      </c>
      <c r="J31" s="8">
        <f>J29</f>
        <v>44.62289725212151</v>
      </c>
      <c r="K31" s="4" t="s">
        <v>33</v>
      </c>
      <c r="L31" s="7">
        <f>SIGN(L29)*INT(ABS(L29))</f>
        <v>-20</v>
      </c>
      <c r="M31" s="8">
        <f>M29</f>
        <v>46.86325040352685</v>
      </c>
    </row>
    <row r="32" spans="7:13" ht="16.5">
      <c r="G32" s="9"/>
      <c r="H32" s="11" t="s">
        <v>21</v>
      </c>
      <c r="I32" s="7">
        <f>SIGN(I30)*INT(ABS(I30))</f>
        <v>10</v>
      </c>
      <c r="J32" s="8">
        <f>J30</f>
        <v>24.975963700729018</v>
      </c>
      <c r="K32" s="4" t="s">
        <v>27</v>
      </c>
      <c r="L32" s="7">
        <f>SIGN(L30)*INT(ABS(L30))</f>
        <v>-36</v>
      </c>
      <c r="M32" s="8">
        <f>M30</f>
        <v>13.38954532088735</v>
      </c>
    </row>
    <row r="33" ht="18.75" customHeight="1">
      <c r="I33" s="7"/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93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