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650" activeTab="0"/>
  </bookViews>
  <sheets>
    <sheet name="Sheet1" sheetId="1" r:id="rId1"/>
  </sheets>
  <definedNames>
    <definedName name="a1_">'Sheet1'!$C$9</definedName>
    <definedName name="E_">'Sheet1'!$C$23</definedName>
    <definedName name="cq_">'Sheet1'!$C$28</definedName>
    <definedName name="b2_">'Sheet1'!$C$15</definedName>
    <definedName name="p2_">'Sheet1'!$C$17</definedName>
    <definedName name="D_">'Sheet1'!$C$22</definedName>
    <definedName name="b1_">'Sheet1'!$C$10</definedName>
    <definedName name="aq_">'Sheet1'!$C$26</definedName>
    <definedName name="p1_">'Sheet1'!$C$12</definedName>
    <definedName name="C_">'Sheet1'!$C$21</definedName>
    <definedName name="c2_">'Sheet1'!$C$16</definedName>
    <definedName name="B_">'Sheet1'!$C$20</definedName>
    <definedName name="c1_">'Sheet1'!$C$11</definedName>
    <definedName name="bq_">'Sheet1'!$C$27</definedName>
    <definedName name="a2_">'Sheet1'!$C$14</definedName>
    <definedName name="A_">'Sheet1'!$C$19</definedName>
    <definedName name="F_">'Sheet1'!$C$24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<sst xmlns="http://schemas.openxmlformats.org/spreadsheetml/2006/main" count="43" uniqueCount="41">
  <si>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gha</t>
  </si>
  <si>
    <t>ENTER THE GREEN</t>
  </si>
  <si>
    <t>BLACK ARE INTERMEDIATE</t>
  </si>
  <si>
    <t>RESULTS ARE RED</t>
  </si>
  <si>
    <t>LAT2</t>
  </si>
  <si>
    <t>x2</t>
  </si>
  <si>
    <t>F</t>
  </si>
  <si>
    <t>p2</t>
  </si>
  <si>
    <t>y2</t>
  </si>
  <si>
    <t>LONG2</t>
  </si>
  <si>
    <t>b1</t>
  </si>
  <si>
    <t>star 1 alt</t>
  </si>
  <si>
    <t>z2</t>
  </si>
  <si>
    <t>pi</t>
  </si>
  <si>
    <t>PHI1</t>
  </si>
  <si>
    <t>aq</t>
  </si>
  <si>
    <t>A</t>
  </si>
  <si>
    <t>GAM1</t>
  </si>
  <si>
    <t>p1</t>
  </si>
  <si>
    <t>cq</t>
  </si>
  <si>
    <t>C</t>
  </si>
  <si>
    <t>a2</t>
  </si>
  <si>
    <t>dec</t>
  </si>
  <si>
    <t>x1</t>
  </si>
  <si>
    <t>E</t>
  </si>
  <si>
    <t>c2</t>
  </si>
  <si>
    <t>y1</t>
  </si>
  <si>
    <t>a1</t>
  </si>
  <si>
    <t>z1</t>
  </si>
  <si>
    <t>enter min unsigned unless dec degrees equal zero, gha 0-360, alt 0-90</t>
  </si>
  <si>
    <t>c1</t>
  </si>
  <si>
    <t>d2r</t>
  </si>
  <si>
    <t>PHI2</t>
  </si>
  <si>
    <t>bq</t>
  </si>
  <si>
    <t>B</t>
  </si>
  <si>
    <t>GAM2</t>
  </si>
  <si>
    <t>star2 alt</t>
  </si>
  <si>
    <t>LAT 1</t>
  </si>
  <si>
    <t>D</t>
  </si>
  <si>
    <t>b2</t>
  </si>
  <si>
    <t>LONG1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</si>
</sst>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0"/>
    <numFmt numFmtId="52" formatCode="0.000"/>
  </numFmts>
  <fonts count="6">
    <font>
      <sz val="10"/>
      <color indexed="8"/>
      <name val="Sans"/>
      <family val="0"/>
    </font>
    <font>
      <b/>
      <sz val="14"/>
      <color indexed="8"/>
      <name val="Sans"/>
      <family val="0"/>
    </font>
    <font>
      <b/>
      <sz val="16"/>
      <color indexed="8"/>
      <name val="Sans"/>
      <family val="0"/>
    </font>
    <font>
      <b/>
      <sz val="10"/>
      <color indexed="10"/>
      <name val="Sans"/>
      <family val="0"/>
    </font>
    <font>
      <b/>
      <sz val="10"/>
      <color indexed="63"/>
      <name val="Sans"/>
      <family val="0"/>
    </font>
    <font>
      <sz val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 horizontal="right"/>
      <protection/>
    </xf>
    <xf numFmtId="51" fontId="3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1" fontId="4" fillId="0" borderId="0" xfId="0" applyNumberFormat="1" applyFont="1" applyFill="1" applyBorder="1" applyAlignment="1" applyProtection="1">
      <alignment horizontal="left"/>
      <protection/>
    </xf>
    <xf numFmtId="52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50" fontId="4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 horizontal="right"/>
      <protection/>
    </xf>
    <xf numFmtId="52" fontId="5" fillId="0" borderId="0" xfId="0" applyNumberFormat="1" applyFont="1" applyFill="1" applyBorder="1" applyAlignment="1" applyProtection="1">
      <alignment horizontal="right"/>
      <protection/>
    </xf>
    <xf numFmtId="50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0EC9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80" zoomScaleNormal="80" zoomScaleSheetLayoutView="1" workbookViewId="0" topLeftCell="A1">
      <selection activeCell="A40" sqref="A40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3" width="14.25390625" style="10" customWidth="1"/>
    <col min="4" max="4" width="9.625" style="10" customWidth="1"/>
    <col min="5" max="6" width="11.375" style="10" customWidth="1"/>
    <col min="7" max="7" width="10.00390625" style="10" customWidth="1"/>
    <col min="8" max="8" width="5.00390625" style="10" customWidth="1"/>
    <col min="9" max="9" width="9.25390625" style="10" customWidth="1"/>
    <col min="10" max="10" width="10.25390625" style="10" customWidth="1"/>
    <col min="11" max="11" width="10.75390625" style="10" customWidth="1"/>
    <col min="12" max="12" width="12.125" style="10" customWidth="1"/>
    <col min="13" max="13" width="10.625" style="10" customWidth="1"/>
    <col min="14" max="14" width="9.125" style="1" customWidth="1"/>
  </cols>
  <sheetData>
    <row r="1" spans="1:7" ht="15.75">
      <c r="A1" s="11"/>
      <c r="B1" s="5" t="s">
        <v>1</v>
      </c>
      <c r="D1" s="10" t="s">
        <v>2</v>
      </c>
      <c r="G1" s="3" t="s">
        <v>3</v>
      </c>
    </row>
    <row r="2" spans="1:7" ht="15.75">
      <c r="A2" s="11"/>
      <c r="B2" s="5" t="s">
        <v>29</v>
      </c>
      <c r="G2" s="3"/>
    </row>
    <row r="3" spans="2:9" ht="12.75">
      <c r="B3" s="2" t="s">
        <v>11</v>
      </c>
      <c r="C3" s="7">
        <v>49</v>
      </c>
      <c r="D3" s="8">
        <v>44.2</v>
      </c>
      <c r="E3" s="4">
        <f>C3+D3/60</f>
        <v>49.736666666666665</v>
      </c>
      <c r="F3" s="4">
        <f>90-E3</f>
        <v>40.263333333333335</v>
      </c>
      <c r="H3" s="10" t="s">
        <v>13</v>
      </c>
      <c r="I3" s="10">
        <f>4*ATAN(1)</f>
        <v>3.141592653589793</v>
      </c>
    </row>
    <row r="4" spans="2:9" ht="12.75">
      <c r="B4" s="2" t="s">
        <v>22</v>
      </c>
      <c r="C4" s="7">
        <v>0</v>
      </c>
      <c r="D4" s="8">
        <v>-6</v>
      </c>
      <c r="E4" s="4">
        <f>C4+SIGN(C4+1E-30)*D4/60</f>
        <v>-0.1</v>
      </c>
      <c r="F4" s="4">
        <f>E4</f>
        <v>-0.1</v>
      </c>
      <c r="H4" s="10" t="s">
        <v>31</v>
      </c>
      <c r="I4" s="10">
        <f>I3/180</f>
        <v>0.017453292519943295</v>
      </c>
    </row>
    <row r="5" spans="2:6" ht="12.75">
      <c r="B5" s="2" t="s">
        <v>0</v>
      </c>
      <c r="C5" s="7">
        <v>88</v>
      </c>
      <c r="D5" s="8">
        <v>7.3</v>
      </c>
      <c r="E5" s="4">
        <f>C5+D5/60</f>
        <v>88.12166666666667</v>
      </c>
      <c r="F5" s="4">
        <f>360-E5</f>
        <v>271.87833333333333</v>
      </c>
    </row>
    <row r="6" spans="2:6" ht="12.75">
      <c r="B6" s="2" t="s">
        <v>36</v>
      </c>
      <c r="C6" s="7">
        <v>61</v>
      </c>
      <c r="D6" s="8">
        <v>43.8</v>
      </c>
      <c r="E6" s="4">
        <f>C6+D6/60</f>
        <v>61.73</v>
      </c>
      <c r="F6" s="4">
        <f>90-E6</f>
        <v>28.270000000000003</v>
      </c>
    </row>
    <row r="7" spans="2:6" ht="12.75">
      <c r="B7" s="2" t="s">
        <v>22</v>
      </c>
      <c r="C7" s="7">
        <v>11</v>
      </c>
      <c r="D7" s="8">
        <v>51.3</v>
      </c>
      <c r="E7" s="4">
        <f>C7+SIGN(C7+1E-30)*D7/60</f>
        <v>11.855</v>
      </c>
      <c r="F7" s="4">
        <f>E7</f>
        <v>11.855</v>
      </c>
    </row>
    <row r="8" spans="2:6" ht="12.75">
      <c r="B8" s="2" t="s">
        <v>0</v>
      </c>
      <c r="C8" s="7">
        <v>67</v>
      </c>
      <c r="D8" s="8">
        <v>52.4</v>
      </c>
      <c r="E8" s="4">
        <f>C8+D8/60</f>
        <v>67.87333333333333</v>
      </c>
      <c r="F8" s="4">
        <f>360-E8</f>
        <v>292.12666666666667</v>
      </c>
    </row>
    <row r="9" spans="2:3" ht="12.75" hidden="1">
      <c r="B9" s="2" t="s">
        <v>27</v>
      </c>
      <c r="C9" s="10">
        <f>COS(F5*I4)*COS(F4*I4)</f>
        <v>0.03277717933650533</v>
      </c>
    </row>
    <row r="10" spans="2:3" ht="12.75" hidden="1">
      <c r="B10" s="2" t="s">
        <v>10</v>
      </c>
      <c r="C10" s="10">
        <f>SIN(F5*I4)*COS(F4*I4)</f>
        <v>-0.9994611599975447</v>
      </c>
    </row>
    <row r="11" spans="2:3" ht="12.75" hidden="1">
      <c r="B11" s="2" t="s">
        <v>30</v>
      </c>
      <c r="C11" s="10">
        <f>SIN(F4*I4)</f>
        <v>-0.0017453283658983088</v>
      </c>
    </row>
    <row r="12" spans="2:3" ht="12.75" hidden="1">
      <c r="B12" s="2" t="s">
        <v>18</v>
      </c>
      <c r="C12" s="10">
        <f>COS(I4*F3)</f>
        <v>0.7630820892401496</v>
      </c>
    </row>
    <row r="13" ht="12.75" hidden="1"/>
    <row r="14" spans="2:3" ht="12.75" hidden="1">
      <c r="B14" s="2" t="s">
        <v>21</v>
      </c>
      <c r="C14" s="10">
        <f>COS(F8*I4)*COS(F7*I4)</f>
        <v>0.36862162709866214</v>
      </c>
    </row>
    <row r="15" spans="2:3" ht="12.75" hidden="1">
      <c r="B15" s="2" t="s">
        <v>39</v>
      </c>
      <c r="C15" s="10">
        <f>SIN(F8*I4)*COS(F7*I4)</f>
        <v>-0.9065948980505601</v>
      </c>
    </row>
    <row r="16" spans="2:3" ht="12.75" hidden="1">
      <c r="B16" s="2" t="s">
        <v>25</v>
      </c>
      <c r="C16" s="10">
        <f>SIN(F7*I4)</f>
        <v>0.20543560271732203</v>
      </c>
    </row>
    <row r="17" spans="2:3" ht="12.75" hidden="1">
      <c r="B17" s="2" t="s">
        <v>7</v>
      </c>
      <c r="C17" s="10">
        <f>COS(I4*F6)</f>
        <v>0.8807254648096722</v>
      </c>
    </row>
    <row r="18" ht="12.75" hidden="1"/>
    <row r="19" spans="2:3" ht="12.75" hidden="1">
      <c r="B19" s="2" t="s">
        <v>16</v>
      </c>
      <c r="C19" s="10">
        <f>a1_*b2_-a2_*b1_</f>
        <v>0.33870737546124724</v>
      </c>
    </row>
    <row r="20" spans="2:3" ht="12.75" hidden="1">
      <c r="B20" s="2" t="s">
        <v>34</v>
      </c>
      <c r="C20" s="10">
        <f>b2_*c1_-b1_*c2_</f>
        <v>0.20690721158859574</v>
      </c>
    </row>
    <row r="21" spans="2:3" ht="12.75" hidden="1">
      <c r="B21" s="2" t="s">
        <v>20</v>
      </c>
      <c r="C21" s="10">
        <f>b2_*p1_-b1_*p2_</f>
        <v>0.1884445657991698</v>
      </c>
    </row>
    <row r="22" spans="2:3" ht="12.75" hidden="1">
      <c r="B22" s="2" t="s">
        <v>38</v>
      </c>
      <c r="C22" s="10">
        <f>a1_*c2_-a2_*c1_</f>
        <v>0.007376965374427609</v>
      </c>
    </row>
    <row r="23" spans="2:3" ht="12.75" hidden="1">
      <c r="B23" s="2" t="s">
        <v>24</v>
      </c>
      <c r="C23" s="10">
        <f>b1_*c2_-b2_*c1_</f>
        <v>-0.20690721158859574</v>
      </c>
    </row>
    <row r="24" spans="2:3" ht="12.75" hidden="1">
      <c r="B24" s="2" t="s">
        <v>6</v>
      </c>
      <c r="C24" s="10">
        <f>c2_*p1_-c1_*p2_</f>
        <v>0.15830138406214475</v>
      </c>
    </row>
    <row r="25" ht="12.75" hidden="1"/>
    <row r="26" spans="2:3" ht="12.75" hidden="1">
      <c r="B26" s="2" t="s">
        <v>15</v>
      </c>
      <c r="C26" s="10">
        <f>1+D_^2/E_^2+A_^2/B_^2</f>
        <v>3.6810444455411946</v>
      </c>
    </row>
    <row r="27" spans="2:3" ht="12.75" hidden="1">
      <c r="B27" s="2" t="s">
        <v>33</v>
      </c>
      <c r="C27" s="10">
        <f>-2*C24*C22/C23^2-2*C19*C21/C20^2</f>
        <v>-3.0364142023301084</v>
      </c>
    </row>
    <row r="28" spans="2:3" ht="12.75" hidden="1">
      <c r="B28" s="2" t="s">
        <v>19</v>
      </c>
      <c r="C28" s="10">
        <f>C24^2/C23^2+C21^2/C20^2-1</f>
        <v>0.4148526479645025</v>
      </c>
    </row>
    <row r="29" ht="12.75" hidden="1"/>
    <row r="30" spans="2:13" ht="12.75" hidden="1">
      <c r="B30" s="2" t="s">
        <v>23</v>
      </c>
      <c r="C30" s="4">
        <f>(-bq_+(bq_^2-4*aq_*cq_)^0.5)/(2*aq_)</f>
        <v>0.6520355448618087</v>
      </c>
      <c r="D30" s="12" t="s">
        <v>26</v>
      </c>
      <c r="E30" s="4">
        <f>(C24-C22*C30)/C23</f>
        <v>-0.741836590645269</v>
      </c>
      <c r="F30" s="12" t="s">
        <v>28</v>
      </c>
      <c r="G30" s="4">
        <f>(C21-C19*C30)/C20</f>
        <v>-0.15661456195567341</v>
      </c>
      <c r="H30" s="11"/>
      <c r="I30" s="11"/>
      <c r="J30" s="11"/>
      <c r="K30" s="11"/>
      <c r="L30" s="11"/>
      <c r="M30" s="11"/>
    </row>
    <row r="31" spans="2:13" ht="12.75" hidden="1">
      <c r="B31" s="2" t="s">
        <v>5</v>
      </c>
      <c r="C31" s="4">
        <f>(-C27-(C27^2-4*C26*C28)^0.5)/(2*C26)</f>
        <v>0.17284289582316614</v>
      </c>
      <c r="D31" s="12" t="s">
        <v>8</v>
      </c>
      <c r="E31" s="4">
        <f>(C24-C22*C31)/C23</f>
        <v>-0.7589214836874076</v>
      </c>
      <c r="F31" s="12" t="s">
        <v>12</v>
      </c>
      <c r="G31" s="4">
        <f>(C21-C19*C31)/C20</f>
        <v>0.62782443004487</v>
      </c>
      <c r="H31" s="11"/>
      <c r="I31" s="11"/>
      <c r="J31" s="11"/>
      <c r="K31" s="11"/>
      <c r="L31" s="11"/>
      <c r="M31" s="11"/>
    </row>
    <row r="32" spans="3:13" ht="16.5" hidden="1">
      <c r="C32" s="4"/>
      <c r="D32" s="4"/>
      <c r="E32" s="4"/>
      <c r="F32" s="4"/>
      <c r="G32" s="4"/>
      <c r="H32" s="11"/>
      <c r="I32" s="11"/>
      <c r="J32" s="11"/>
      <c r="K32" s="11"/>
      <c r="L32" s="11"/>
      <c r="M32" s="11"/>
    </row>
    <row r="33" spans="2:13" ht="15.75" hidden="1">
      <c r="B33" s="2" t="s">
        <v>14</v>
      </c>
      <c r="C33" s="6">
        <f>1/I4*ATAN2((C30^2+E30^2)^0.5,G30)</f>
        <v>-9.010447569136437</v>
      </c>
      <c r="D33" s="6">
        <f>60*(ABS(C33)-INT(ABS(C33)))</f>
        <v>0.6268541481862044</v>
      </c>
      <c r="E33" s="13" t="s">
        <v>17</v>
      </c>
      <c r="F33" s="6">
        <f>1/I4*ATAN2(C30,E30)</f>
        <v>-48.68622040770378</v>
      </c>
      <c r="G33" s="6">
        <f>60*(ABS(F33)-INT(ABS(F33)))</f>
        <v>41.17322446222673</v>
      </c>
      <c r="H33" s="11"/>
      <c r="I33" s="11"/>
      <c r="J33" s="11"/>
      <c r="K33" s="11"/>
      <c r="L33" s="11"/>
      <c r="M33" s="11"/>
    </row>
    <row r="34" spans="2:13" ht="18.75" customHeight="1" hidden="1">
      <c r="B34" s="2" t="s">
        <v>32</v>
      </c>
      <c r="C34" s="6">
        <f>1/I4*ATAN2((C31^2+E31^2)^0.5,G31)</f>
        <v>38.889794698502854</v>
      </c>
      <c r="D34" s="6">
        <f>60*(ABS(C34)-INT(ABS(C34)))</f>
        <v>53.38768191017124</v>
      </c>
      <c r="E34" s="13" t="s">
        <v>35</v>
      </c>
      <c r="F34" s="6">
        <f>1/I4*ATAN2(C31,E31)</f>
        <v>-77.16983967169183</v>
      </c>
      <c r="G34" s="6">
        <f>60*(ABS(F34)-INT(ABS(F34)))</f>
        <v>10.190380301509947</v>
      </c>
      <c r="H34" s="11"/>
      <c r="I34" s="11"/>
      <c r="J34" s="11"/>
      <c r="K34" s="11"/>
      <c r="L34" s="11"/>
      <c r="M34" s="11"/>
    </row>
    <row r="35" spans="3:13" ht="12.75">
      <c r="C35" s="6"/>
      <c r="D35" s="6"/>
      <c r="E35" s="13"/>
      <c r="F35" s="6"/>
      <c r="G35" s="6"/>
      <c r="H35" s="11"/>
      <c r="I35" s="11"/>
      <c r="J35" s="11"/>
      <c r="K35" s="11"/>
      <c r="L35" s="11"/>
      <c r="M35" s="11"/>
    </row>
    <row r="36" spans="2:7" ht="15.75">
      <c r="B36" s="2" t="s">
        <v>37</v>
      </c>
      <c r="C36" s="9">
        <f>SIGN(C33)*INT(ABS(C33))</f>
        <v>-9</v>
      </c>
      <c r="D36" s="14">
        <f>D33</f>
        <v>0.6268541481862044</v>
      </c>
      <c r="E36" s="2" t="s">
        <v>40</v>
      </c>
      <c r="F36" s="9">
        <f>SIGN(F33)*INT(ABS(F33))</f>
        <v>-48</v>
      </c>
      <c r="G36" s="14">
        <f>G33</f>
        <v>41.17322446222673</v>
      </c>
    </row>
    <row r="37" spans="3:7" ht="15.75">
      <c r="C37" s="9"/>
      <c r="D37" s="14"/>
      <c r="E37" s="2"/>
      <c r="F37" s="9"/>
      <c r="G37" s="14"/>
    </row>
    <row r="38" spans="2:7" ht="15.75">
      <c r="B38" s="2" t="s">
        <v>4</v>
      </c>
      <c r="C38" s="9">
        <f>SIGN(C34)*INT(ABS(C34))</f>
        <v>38</v>
      </c>
      <c r="D38" s="14">
        <f>D34</f>
        <v>53.38768191017124</v>
      </c>
      <c r="E38" s="2" t="s">
        <v>9</v>
      </c>
      <c r="F38" s="9">
        <f>SIGN(F34)*INT(ABS(F34))</f>
        <v>-77</v>
      </c>
      <c r="G38" s="14">
        <f>G34</f>
        <v>10.190380301509947</v>
      </c>
    </row>
    <row r="39" ht="15.75">
      <c r="C39" s="9"/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93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