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015" activeTab="0"/>
  </bookViews>
  <sheets>
    <sheet name="Calc" sheetId="1" r:id="rId1"/>
    <sheet name="Main Table" sheetId="2" r:id="rId2"/>
    <sheet name="Aux Table" sheetId="3" r:id="rId3"/>
  </sheets>
  <definedNames/>
  <calcPr fullCalcOnLoad="1"/>
</workbook>
</file>

<file path=xl/sharedStrings.xml><?xml version="1.0" encoding="utf-8"?>
<sst xmlns="http://schemas.openxmlformats.org/spreadsheetml/2006/main" count="171" uniqueCount="103">
  <si>
    <t>NAO Concise Sight Reduction Form</t>
  </si>
  <si>
    <t>Ao=</t>
  </si>
  <si>
    <t>Bo=</t>
  </si>
  <si>
    <t>-West</t>
  </si>
  <si>
    <t>Lat/A</t>
  </si>
  <si>
    <t>Zn=</t>
  </si>
  <si>
    <t>dA/dLat=</t>
  </si>
  <si>
    <t>look up require no corrections</t>
  </si>
  <si>
    <t>lat=</t>
  </si>
  <si>
    <t>n lat&amp;lha&gt;180</t>
  </si>
  <si>
    <t>Step 8 Azimuth</t>
  </si>
  <si>
    <t>s lat&amp;lah&lt;180</t>
  </si>
  <si>
    <t>Step 6</t>
  </si>
  <si>
    <t>corr2=</t>
  </si>
  <si>
    <t>-</t>
  </si>
  <si>
    <t>(tabular result)</t>
  </si>
  <si>
    <t>LongDR, Lat DR</t>
  </si>
  <si>
    <t>LHA/F</t>
  </si>
  <si>
    <t>Step 1</t>
  </si>
  <si>
    <t>with sign of Dec adjusted</t>
  </si>
  <si>
    <t>+</t>
  </si>
  <si>
    <t>long</t>
  </si>
  <si>
    <t>lat</t>
  </si>
  <si>
    <t>Starting after the completion of GMT and almanc look-up:</t>
  </si>
  <si>
    <t>A/H</t>
  </si>
  <si>
    <t>Fp=</t>
  </si>
  <si>
    <t xml:space="preserve">B/P </t>
  </si>
  <si>
    <t>Z1/Z2</t>
  </si>
  <si>
    <t>error A=Ap</t>
  </si>
  <si>
    <t>LHA</t>
  </si>
  <si>
    <t>B=</t>
  </si>
  <si>
    <t>dB/dLHA=</t>
  </si>
  <si>
    <t>s lat&amp;lah&gt;180</t>
  </si>
  <si>
    <t>Fp</t>
  </si>
  <si>
    <t>Step 4</t>
  </si>
  <si>
    <t>LOP AP</t>
  </si>
  <si>
    <t>Assumed longitude Long=</t>
  </si>
  <si>
    <t>Ap</t>
  </si>
  <si>
    <t>Z2=</t>
  </si>
  <si>
    <t>d Dec</t>
  </si>
  <si>
    <t>with sign adjusted</t>
  </si>
  <si>
    <t>+North</t>
  </si>
  <si>
    <t>Hc=H+corr1+corr2</t>
  </si>
  <si>
    <t>Po</t>
  </si>
  <si>
    <t>Hc=</t>
  </si>
  <si>
    <t>Step 5</t>
  </si>
  <si>
    <t>Analytic DR</t>
  </si>
  <si>
    <t>corr1=</t>
  </si>
  <si>
    <t>h=</t>
  </si>
  <si>
    <t>Zo2</t>
  </si>
  <si>
    <t>Assumed latitude Lat=</t>
  </si>
  <si>
    <t>(calc fm GHA&amp;Long)  t DR</t>
  </si>
  <si>
    <t>+West</t>
  </si>
  <si>
    <t>dLAH=</t>
  </si>
  <si>
    <t>dA/dLHA=</t>
  </si>
  <si>
    <t>Z=</t>
  </si>
  <si>
    <t>DAW interpolation to lat and long where values extracted from second table</t>
  </si>
  <si>
    <t>pos LHA</t>
  </si>
  <si>
    <t>(Meeus with AP)</t>
  </si>
  <si>
    <t>F=B+Dec</t>
  </si>
  <si>
    <t>LongAP, Lat AP</t>
  </si>
  <si>
    <t>F=</t>
  </si>
  <si>
    <t>Ho</t>
  </si>
  <si>
    <t>enter min unsigned unless deg=0</t>
  </si>
  <si>
    <t>Fo=</t>
  </si>
  <si>
    <t>Ap=</t>
  </si>
  <si>
    <t>mod LOP</t>
  </si>
  <si>
    <t>B to make F=Fo</t>
  </si>
  <si>
    <t>delta B=</t>
  </si>
  <si>
    <t>long=</t>
  </si>
  <si>
    <t>n lat&amp;lha&lt;181</t>
  </si>
  <si>
    <t>Z=Z1+Z2</t>
  </si>
  <si>
    <t>Sign of corr1 for Fp.  Reverse sigh if F&gt;90.</t>
  </si>
  <si>
    <t>Blue LOP</t>
  </si>
  <si>
    <t>(Meeus with DR)</t>
  </si>
  <si>
    <t>H=</t>
  </si>
  <si>
    <t>bounding box for plot</t>
  </si>
  <si>
    <t>Dec=</t>
  </si>
  <si>
    <t>Sign for corr2 for Ap.</t>
  </si>
  <si>
    <t>Po=</t>
  </si>
  <si>
    <t>GHA</t>
  </si>
  <si>
    <t>error B=Fp</t>
  </si>
  <si>
    <t>dB/dLat=</t>
  </si>
  <si>
    <t>Step 7 Calculated altitude=</t>
  </si>
  <si>
    <t>LOP DR</t>
  </si>
  <si>
    <t>LHA=GHA+Long</t>
  </si>
  <si>
    <t>Step 0</t>
  </si>
  <si>
    <t>L Lat DR</t>
  </si>
  <si>
    <t>Z1=</t>
  </si>
  <si>
    <t>sign adjusted</t>
  </si>
  <si>
    <t>with sign of B</t>
  </si>
  <si>
    <t>via linear part diff interp equations</t>
  </si>
  <si>
    <t>dLat=</t>
  </si>
  <si>
    <t>mod int</t>
  </si>
  <si>
    <t>delta A=</t>
  </si>
  <si>
    <t>BLUE CASE</t>
  </si>
  <si>
    <t>Step 3</t>
  </si>
  <si>
    <t>Step 2</t>
  </si>
  <si>
    <t>A=</t>
  </si>
  <si>
    <t>Long DR</t>
  </si>
  <si>
    <t>RAND()</t>
  </si>
  <si>
    <t>values</t>
  </si>
  <si>
    <t>abs(m31)??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</si>
</sst>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#######"/>
    <numFmt numFmtId="167" formatCode="0.0"/>
    <numFmt numFmtId="168" formatCode="0.00000"/>
    <numFmt numFmtId="169" formatCode="0.000000000000"/>
    <numFmt numFmtId="170" formatCode="0.0E+00"/>
  </numFmts>
  <fonts count="12">
    <font>
      <sz val="10"/>
      <name val="Arial"/>
      <family val="0"/>
    </font>
    <font>
      <b/>
      <sz val="10"/>
      <name val="Arial"/>
      <family val="0"/>
    </font>
    <font>
      <sz val="10"/>
      <color indexed="10"/>
      <name val="Sans"/>
      <family val="0"/>
    </font>
    <font>
      <sz val="10"/>
      <color indexed="40"/>
      <name val="Arial"/>
      <family val="0"/>
    </font>
    <font>
      <b/>
      <sz val="10"/>
      <color indexed="8"/>
      <name val="Sans"/>
      <family val="0"/>
    </font>
    <font>
      <sz val="10"/>
      <color indexed="14"/>
      <name val="Arial"/>
      <family val="0"/>
    </font>
    <font>
      <b/>
      <sz val="10"/>
      <color indexed="17"/>
      <name val="Sans"/>
      <family val="0"/>
    </font>
    <font>
      <b/>
      <sz val="12"/>
      <name val="Arial"/>
      <family val="0"/>
    </font>
    <font>
      <b/>
      <sz val="10"/>
      <color indexed="12"/>
      <name val="Sans"/>
      <family val="0"/>
    </font>
    <font>
      <sz val="10"/>
      <color indexed="12"/>
      <name val="Sans"/>
      <family val="0"/>
    </font>
    <font>
      <sz val="8"/>
      <color indexed="8"/>
      <name val="Sans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>
        <color indexed="11"/>
      </left>
      <right>
        <color indexed="63"/>
      </right>
      <top>
        <color indexed="63"/>
      </top>
      <bottom style="medium">
        <color indexed="11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1"/>
      </top>
      <bottom style="medium"/>
    </border>
    <border>
      <left>
        <color indexed="63"/>
      </left>
      <right style="medium">
        <color indexed="11"/>
      </right>
      <top style="medium">
        <color indexed="11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 style="medium">
        <color indexed="11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 style="medium">
        <color indexed="11"/>
      </right>
      <top>
        <color indexed="63"/>
      </top>
      <bottom style="medium">
        <color indexed="11"/>
      </bottom>
    </border>
    <border>
      <left style="medium">
        <color indexed="11"/>
      </left>
      <right>
        <color indexed="63"/>
      </right>
      <top style="medium">
        <color indexed="11"/>
      </top>
      <bottom style="medium"/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1"/>
      </right>
      <top>
        <color indexed="63"/>
      </top>
      <bottom>
        <color indexed="63"/>
      </bottom>
    </border>
    <border>
      <left style="medium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1"/>
      </right>
      <top>
        <color indexed="63"/>
      </top>
      <bottom style="medium"/>
    </border>
    <border>
      <left style="medium">
        <color indexed="11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1"/>
      </top>
      <bottom>
        <color indexed="63"/>
      </bottom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1"/>
      </right>
      <top style="medium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165" fontId="0" fillId="0" borderId="2" xfId="0" applyNumberFormat="1" applyFont="1" applyFill="1" applyBorder="1" applyAlignment="1" applyProtection="1">
      <alignment/>
      <protection/>
    </xf>
    <xf numFmtId="1" fontId="3" fillId="2" borderId="0" xfId="0" applyNumberFormat="1" applyFont="1" applyFill="1" applyBorder="1" applyAlignment="1" applyProtection="1">
      <alignment/>
      <protection/>
    </xf>
    <xf numFmtId="164" fontId="0" fillId="0" borderId="3" xfId="0" applyNumberFormat="1" applyFont="1" applyFill="1" applyBorder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 horizontal="right"/>
      <protection/>
    </xf>
    <xf numFmtId="165" fontId="0" fillId="2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0" fillId="0" borderId="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 horizontal="left"/>
      <protection/>
    </xf>
    <xf numFmtId="0" fontId="0" fillId="0" borderId="3" xfId="0" applyNumberFormat="1" applyFont="1" applyFill="1" applyBorder="1" applyAlignment="1" applyProtection="1">
      <alignment horizontal="right"/>
      <protection/>
    </xf>
    <xf numFmtId="0" fontId="0" fillId="0" borderId="7" xfId="0" applyNumberFormat="1" applyFont="1" applyFill="1" applyBorder="1" applyAlignment="1" applyProtection="1">
      <alignment horizontal="center"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4" borderId="0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right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164" fontId="0" fillId="0" borderId="5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8" fontId="0" fillId="0" borderId="0" xfId="0" applyNumberFormat="1" applyFont="1" applyFill="1" applyBorder="1" applyAlignment="1" applyProtection="1">
      <alignment/>
      <protection/>
    </xf>
    <xf numFmtId="167" fontId="3" fillId="3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166" fontId="0" fillId="2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164" fontId="1" fillId="5" borderId="3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 applyProtection="1">
      <alignment horizontal="center"/>
      <protection/>
    </xf>
    <xf numFmtId="1" fontId="0" fillId="6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167" fontId="0" fillId="6" borderId="0" xfId="0" applyNumberFormat="1" applyFont="1" applyFill="1" applyBorder="1" applyAlignment="1" applyProtection="1">
      <alignment/>
      <protection/>
    </xf>
    <xf numFmtId="164" fontId="0" fillId="0" borderId="7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0" fillId="3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67" fontId="3" fillId="0" borderId="0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5" fillId="0" borderId="9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64" fontId="1" fillId="5" borderId="0" xfId="0" applyNumberFormat="1" applyFont="1" applyFill="1" applyBorder="1" applyAlignment="1" applyProtection="1">
      <alignment horizontal="center"/>
      <protection/>
    </xf>
    <xf numFmtId="0" fontId="0" fillId="7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165" fontId="0" fillId="0" borderId="19" xfId="0" applyNumberFormat="1" applyFont="1" applyFill="1" applyBorder="1" applyAlignment="1" applyProtection="1">
      <alignment/>
      <protection/>
    </xf>
    <xf numFmtId="0" fontId="1" fillId="5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right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7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848284"/>
      <rgbColor rgb="0000CEFF"/>
      <rgbColor rgb="00CEFFFF"/>
      <rgbColor rgb="00CEFFCE"/>
      <rgbColor rgb="00FFFF9C"/>
      <rgbColor rgb="009CCEFF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DR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Calc!$D$8</c:f>
              <c:numCache>
                <c:ptCount val="1"/>
                <c:pt idx="0">
                  <c:v>24</c:v>
                </c:pt>
              </c:numCache>
            </c:numRef>
          </c:xVal>
          <c:yVal>
            <c:numRef>
              <c:f>Calc!$D$6</c:f>
              <c:numCache>
                <c:ptCount val="1"/>
                <c:pt idx="0">
                  <c:v>-75</c:v>
                </c:pt>
              </c:numCache>
            </c:numRef>
          </c:yVal>
          <c:smooth val="0"/>
        </c:ser>
        <c:ser>
          <c:idx val="1"/>
          <c:order val="1"/>
          <c:tx>
            <c:v>bound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Calc!$L$95:$L$99</c:f>
              <c:numCache>
                <c:ptCount val="5"/>
                <c:pt idx="0">
                  <c:v>23</c:v>
                </c:pt>
                <c:pt idx="1">
                  <c:v>25</c:v>
                </c:pt>
                <c:pt idx="2">
                  <c:v>25</c:v>
                </c:pt>
                <c:pt idx="3">
                  <c:v>23</c:v>
                </c:pt>
                <c:pt idx="4">
                  <c:v>23</c:v>
                </c:pt>
              </c:numCache>
            </c:numRef>
          </c:xVal>
          <c:yVal>
            <c:numRef>
              <c:f>Calc!$M$95:$M$99</c:f>
              <c:numCache>
                <c:ptCount val="5"/>
                <c:pt idx="0">
                  <c:v>-74</c:v>
                </c:pt>
                <c:pt idx="1">
                  <c:v>-74</c:v>
                </c:pt>
                <c:pt idx="2">
                  <c:v>-76</c:v>
                </c:pt>
                <c:pt idx="3">
                  <c:v>-76</c:v>
                </c:pt>
                <c:pt idx="4">
                  <c:v>-74</c:v>
                </c:pt>
              </c:numCache>
            </c:numRef>
          </c:yVal>
          <c:smooth val="0"/>
        </c:ser>
        <c:ser>
          <c:idx val="2"/>
          <c:order val="2"/>
          <c:tx>
            <c:v>DR int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Calc!$L$101:$L$102</c:f>
              <c:numCach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xVal>
          <c:yVal>
            <c:numRef>
              <c:f>Calc!$M$101:$M$102</c:f>
              <c:numCache>
                <c:ptCount val="2"/>
                <c:pt idx="0">
                  <c:v>-75</c:v>
                </c:pt>
                <c:pt idx="1">
                  <c:v>-75</c:v>
                </c:pt>
              </c:numCache>
            </c:numRef>
          </c:yVal>
          <c:smooth val="0"/>
        </c:ser>
        <c:ser>
          <c:idx val="3"/>
          <c:order val="3"/>
          <c:tx>
            <c:v>DR LOP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Calc!$L$104:$L$105</c:f>
              <c:numCache>
                <c:ptCount val="2"/>
                <c:pt idx="0">
                  <c:v>23.833942797606806</c:v>
                </c:pt>
                <c:pt idx="1">
                  <c:v>24.166057202393194</c:v>
                </c:pt>
              </c:numCache>
            </c:numRef>
          </c:xVal>
          <c:yVal>
            <c:numRef>
              <c:f>Calc!$M$104:$M$105</c:f>
              <c:numCache>
                <c:ptCount val="2"/>
                <c:pt idx="0">
                  <c:v>-74.25123246222519</c:v>
                </c:pt>
                <c:pt idx="1">
                  <c:v>-75.74876753777481</c:v>
                </c:pt>
              </c:numCache>
            </c:numRef>
          </c:yVal>
          <c:smooth val="0"/>
        </c:ser>
        <c:ser>
          <c:idx val="4"/>
          <c:order val="4"/>
          <c:tx>
            <c:v>AP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Calc!$L$107</c:f>
              <c:numCache>
                <c:ptCount val="1"/>
                <c:pt idx="0">
                  <c:v>24</c:v>
                </c:pt>
              </c:numCache>
            </c:numRef>
          </c:xVal>
          <c:yVal>
            <c:numRef>
              <c:f>Calc!$M$107</c:f>
              <c:numCache>
                <c:ptCount val="1"/>
                <c:pt idx="0">
                  <c:v>-75.000000000001</c:v>
                </c:pt>
              </c:numCache>
            </c:numRef>
          </c:yVal>
          <c:smooth val="0"/>
        </c:ser>
        <c:ser>
          <c:idx val="5"/>
          <c:order val="5"/>
          <c:tx>
            <c:v>AP int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Calc!$L$107:$L$108</c:f>
              <c:numCache>
                <c:ptCount val="2"/>
                <c:pt idx="0">
                  <c:v>24</c:v>
                </c:pt>
                <c:pt idx="1">
                  <c:v>24.062533909649783</c:v>
                </c:pt>
              </c:numCache>
            </c:numRef>
          </c:xVal>
          <c:yVal>
            <c:numRef>
              <c:f>Calc!$M$107:$M$108</c:f>
              <c:numCache>
                <c:ptCount val="2"/>
                <c:pt idx="0">
                  <c:v>-75.000000000001</c:v>
                </c:pt>
                <c:pt idx="1">
                  <c:v>-74.9992084230654</c:v>
                </c:pt>
              </c:numCache>
            </c:numRef>
          </c:yVal>
          <c:smooth val="0"/>
        </c:ser>
        <c:ser>
          <c:idx val="6"/>
          <c:order val="6"/>
          <c:tx>
            <c:v>AP LOP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Calc!$L$110:$L$111</c:f>
              <c:numCache>
                <c:ptCount val="2"/>
                <c:pt idx="0">
                  <c:v>23.920978146888206</c:v>
                </c:pt>
                <c:pt idx="1">
                  <c:v>24.20408967241136</c:v>
                </c:pt>
              </c:numCache>
            </c:numRef>
          </c:xVal>
          <c:yVal>
            <c:numRef>
              <c:f>Calc!$M$110:$M$111</c:f>
              <c:numCache>
                <c:ptCount val="2"/>
                <c:pt idx="0">
                  <c:v>-74.25010382005932</c:v>
                </c:pt>
                <c:pt idx="1">
                  <c:v>-75.74831302607147</c:v>
                </c:pt>
              </c:numCache>
            </c:numRef>
          </c:yVal>
          <c:smooth val="0"/>
        </c:ser>
        <c:ser>
          <c:idx val="7"/>
          <c:order val="7"/>
          <c:tx>
            <c:v>BLUE 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Calc!$L$113</c:f>
              <c:numCache>
                <c:ptCount val="1"/>
                <c:pt idx="0">
                  <c:v>24</c:v>
                </c:pt>
              </c:numCache>
            </c:numRef>
          </c:xVal>
          <c:yVal>
            <c:numRef>
              <c:f>Calc!$M$113</c:f>
              <c:numCache>
                <c:ptCount val="1"/>
                <c:pt idx="0">
                  <c:v>-75.000000000001</c:v>
                </c:pt>
              </c:numCache>
            </c:numRef>
          </c:yVal>
          <c:smooth val="0"/>
        </c:ser>
        <c:ser>
          <c:idx val="8"/>
          <c:order val="8"/>
          <c:tx>
            <c:v>BLUE int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Calc!$L$113:$L$114</c:f>
              <c:numCache>
                <c:ptCount val="2"/>
                <c:pt idx="0">
                  <c:v>24</c:v>
                </c:pt>
                <c:pt idx="1">
                  <c:v>24.000000000000274</c:v>
                </c:pt>
              </c:numCache>
            </c:numRef>
          </c:xVal>
          <c:yVal>
            <c:numRef>
              <c:f>Calc!$M$113:$M$114</c:f>
              <c:numCache>
                <c:ptCount val="2"/>
                <c:pt idx="0">
                  <c:v>-75.000000000001</c:v>
                </c:pt>
                <c:pt idx="1">
                  <c:v>-75.000000000001</c:v>
                </c:pt>
              </c:numCache>
            </c:numRef>
          </c:yVal>
          <c:smooth val="0"/>
        </c:ser>
        <c:ser>
          <c:idx val="9"/>
          <c:order val="9"/>
          <c:tx>
            <c:v>BLUE LOP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Calc!$L$116:$L$117</c:f>
              <c:numCache>
                <c:ptCount val="2"/>
                <c:pt idx="0">
                  <c:v>23.833942797606973</c:v>
                </c:pt>
                <c:pt idx="1">
                  <c:v>24.166057202393574</c:v>
                </c:pt>
              </c:numCache>
            </c:numRef>
          </c:xVal>
          <c:yVal>
            <c:numRef>
              <c:f>Calc!$M$116:$M$117</c:f>
              <c:numCache>
                <c:ptCount val="2"/>
                <c:pt idx="0">
                  <c:v>-74.2512324622262</c:v>
                </c:pt>
                <c:pt idx="1">
                  <c:v>-75.74876753777579</c:v>
                </c:pt>
              </c:numCache>
            </c:numRef>
          </c:yVal>
          <c:smooth val="0"/>
        </c:ser>
        <c:axId val="51859445"/>
        <c:axId val="64081822"/>
      </c:scatterChart>
      <c:valAx>
        <c:axId val="5185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81822"/>
        <c:crosses val="autoZero"/>
        <c:crossBetween val="midCat"/>
        <c:dispUnits/>
      </c:valAx>
      <c:valAx>
        <c:axId val="64081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859445"/>
        <c:crosses val="autoZero"/>
        <c:crossBetween val="midCat"/>
        <c:dispUnits/>
      </c:valAx>
      <c:spPr>
        <a:solidFill>
          <a:srgbClr val="C0C0C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DR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Calc!$D$8</c:f>
              <c:numCache>
                <c:ptCount val="1"/>
                <c:pt idx="0">
                  <c:v>-48.85455676360584</c:v>
                </c:pt>
              </c:numCache>
            </c:numRef>
          </c:xVal>
          <c:yVal>
            <c:numRef>
              <c:f>Calc!$D$6</c:f>
              <c:numCache>
                <c:ptCount val="1"/>
                <c:pt idx="0">
                  <c:v>-33.71521006027628</c:v>
                </c:pt>
              </c:numCache>
            </c:numRef>
          </c:yVal>
          <c:smooth val="0"/>
        </c:ser>
        <c:ser>
          <c:idx val="1"/>
          <c:order val="1"/>
          <c:tx>
            <c:v>bound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Calc!$L$95:$L$99</c:f>
              <c:numCache>
                <c:ptCount val="5"/>
                <c:pt idx="0">
                  <c:v>-49.85455676360584</c:v>
                </c:pt>
                <c:pt idx="1">
                  <c:v>-47.85455676360584</c:v>
                </c:pt>
                <c:pt idx="2">
                  <c:v>-47.85455676360584</c:v>
                </c:pt>
                <c:pt idx="3">
                  <c:v>-49.85455676360584</c:v>
                </c:pt>
                <c:pt idx="4">
                  <c:v>-49.85455676360584</c:v>
                </c:pt>
              </c:numCache>
            </c:numRef>
          </c:xVal>
          <c:yVal>
            <c:numRef>
              <c:f>Calc!$M$95:$M$99</c:f>
              <c:numCache>
                <c:ptCount val="5"/>
                <c:pt idx="0">
                  <c:v>-32.71521006027628</c:v>
                </c:pt>
                <c:pt idx="1">
                  <c:v>-32.71521006027628</c:v>
                </c:pt>
                <c:pt idx="2">
                  <c:v>-34.71521006027628</c:v>
                </c:pt>
                <c:pt idx="3">
                  <c:v>-34.71521006027628</c:v>
                </c:pt>
                <c:pt idx="4">
                  <c:v>-32.71521006027628</c:v>
                </c:pt>
              </c:numCache>
            </c:numRef>
          </c:yVal>
          <c:smooth val="0"/>
        </c:ser>
        <c:ser>
          <c:idx val="2"/>
          <c:order val="2"/>
          <c:tx>
            <c:v>DR int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Calc!$L$101:$L$102</c:f>
              <c:numCache>
                <c:ptCount val="2"/>
                <c:pt idx="0">
                  <c:v>-48.85455676360584</c:v>
                </c:pt>
                <c:pt idx="1">
                  <c:v>-48.71495238413022</c:v>
                </c:pt>
              </c:numCache>
            </c:numRef>
          </c:xVal>
          <c:yVal>
            <c:numRef>
              <c:f>Calc!$M$101:$M$102</c:f>
              <c:numCache>
                <c:ptCount val="2"/>
                <c:pt idx="0">
                  <c:v>-33.71521006027628</c:v>
                </c:pt>
                <c:pt idx="1">
                  <c:v>-33.595656624229925</c:v>
                </c:pt>
              </c:numCache>
            </c:numRef>
          </c:yVal>
          <c:smooth val="0"/>
        </c:ser>
        <c:ser>
          <c:idx val="3"/>
          <c:order val="3"/>
          <c:tx>
            <c:v>DR LOP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Calc!$L$104:$L$105</c:f>
              <c:numCache>
                <c:ptCount val="2"/>
                <c:pt idx="0">
                  <c:v>-48.06817904474244</c:v>
                </c:pt>
                <c:pt idx="1">
                  <c:v>-49.361725723518</c:v>
                </c:pt>
              </c:numCache>
            </c:numRef>
          </c:xVal>
          <c:yVal>
            <c:numRef>
              <c:f>Calc!$M$104:$M$105</c:f>
              <c:numCache>
                <c:ptCount val="2"/>
                <c:pt idx="0">
                  <c:v>-34.11821404937342</c:v>
                </c:pt>
                <c:pt idx="1">
                  <c:v>-33.07309919908643</c:v>
                </c:pt>
              </c:numCache>
            </c:numRef>
          </c:yVal>
          <c:smooth val="0"/>
        </c:ser>
        <c:ser>
          <c:idx val="4"/>
          <c:order val="4"/>
          <c:tx>
            <c:v>AP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Calc!$L$107</c:f>
              <c:numCache>
                <c:ptCount val="1"/>
                <c:pt idx="0">
                  <c:v>-48.47574462697139</c:v>
                </c:pt>
              </c:numCache>
            </c:numRef>
          </c:xVal>
          <c:yVal>
            <c:numRef>
              <c:f>Calc!$M$107</c:f>
              <c:numCache>
                <c:ptCount val="1"/>
                <c:pt idx="0">
                  <c:v>-34.000000000001</c:v>
                </c:pt>
              </c:numCache>
            </c:numRef>
          </c:yVal>
          <c:smooth val="0"/>
        </c:ser>
        <c:ser>
          <c:idx val="5"/>
          <c:order val="5"/>
          <c:tx>
            <c:v>AP int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Calc!$L$107:$L$108</c:f>
              <c:numCache>
                <c:ptCount val="2"/>
                <c:pt idx="0">
                  <c:v>-48.47574462697139</c:v>
                </c:pt>
                <c:pt idx="1">
                  <c:v>-48.34791330038889</c:v>
                </c:pt>
              </c:numCache>
            </c:numRef>
          </c:xVal>
          <c:yVal>
            <c:numRef>
              <c:f>Calc!$M$107:$M$108</c:f>
              <c:numCache>
                <c:ptCount val="2"/>
                <c:pt idx="0">
                  <c:v>-34.000000000001</c:v>
                </c:pt>
                <c:pt idx="1">
                  <c:v>-33.89179682209086</c:v>
                </c:pt>
              </c:numCache>
            </c:numRef>
          </c:yVal>
          <c:smooth val="0"/>
        </c:ser>
        <c:ser>
          <c:idx val="6"/>
          <c:order val="6"/>
          <c:tx>
            <c:v>AP LOP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Calc!$L$110:$L$111</c:f>
              <c:numCache>
                <c:ptCount val="2"/>
                <c:pt idx="0">
                  <c:v>-47.7048098340298</c:v>
                </c:pt>
                <c:pt idx="1">
                  <c:v>-48.991016766747975</c:v>
                </c:pt>
              </c:numCache>
            </c:numRef>
          </c:xVal>
          <c:yVal>
            <c:numRef>
              <c:f>Calc!$M$110:$M$111</c:f>
              <c:numCache>
                <c:ptCount val="2"/>
                <c:pt idx="0">
                  <c:v>-34.417478770315746</c:v>
                </c:pt>
                <c:pt idx="1">
                  <c:v>-33.366114873865975</c:v>
                </c:pt>
              </c:numCache>
            </c:numRef>
          </c:yVal>
          <c:smooth val="0"/>
        </c:ser>
        <c:ser>
          <c:idx val="7"/>
          <c:order val="7"/>
          <c:tx>
            <c:v>BLUE R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Calc!$L$113</c:f>
              <c:numCache>
                <c:ptCount val="1"/>
                <c:pt idx="0">
                  <c:v>-48.47574462697139</c:v>
                </c:pt>
              </c:numCache>
            </c:numRef>
          </c:xVal>
          <c:yVal>
            <c:numRef>
              <c:f>Calc!$M$113</c:f>
              <c:numCache>
                <c:ptCount val="1"/>
                <c:pt idx="0">
                  <c:v>-34.000000000001</c:v>
                </c:pt>
              </c:numCache>
            </c:numRef>
          </c:yVal>
          <c:smooth val="0"/>
        </c:ser>
        <c:ser>
          <c:idx val="8"/>
          <c:order val="8"/>
          <c:tx>
            <c:v>BLUE int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Calc!$L$113:$L$114</c:f>
              <c:numCache>
                <c:ptCount val="2"/>
                <c:pt idx="0">
                  <c:v>-48.47574462697139</c:v>
                </c:pt>
                <c:pt idx="1">
                  <c:v>-48.34809821392039</c:v>
                </c:pt>
              </c:numCache>
            </c:numRef>
          </c:xVal>
          <c:yVal>
            <c:numRef>
              <c:f>Calc!$M$113:$M$114</c:f>
              <c:numCache>
                <c:ptCount val="2"/>
                <c:pt idx="0">
                  <c:v>-34.000000000001</c:v>
                </c:pt>
                <c:pt idx="1">
                  <c:v>-33.89061578114546</c:v>
                </c:pt>
              </c:numCache>
            </c:numRef>
          </c:yVal>
          <c:smooth val="0"/>
        </c:ser>
        <c:ser>
          <c:idx val="9"/>
          <c:order val="9"/>
          <c:tx>
            <c:v>BLUE LOP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Calc!$L$116:$L$117</c:f>
              <c:numCache>
                <c:ptCount val="2"/>
                <c:pt idx="0">
                  <c:v>-47.700074585832965</c:v>
                </c:pt>
                <c:pt idx="1">
                  <c:v>-48.99612184200781</c:v>
                </c:pt>
              </c:numCache>
            </c:numRef>
          </c:xVal>
          <c:yVal>
            <c:numRef>
              <c:f>Calc!$M$116:$M$117</c:f>
              <c:numCache>
                <c:ptCount val="2"/>
                <c:pt idx="0">
                  <c:v>-34.41210035644365</c:v>
                </c:pt>
                <c:pt idx="1">
                  <c:v>-33.369131205847275</c:v>
                </c:pt>
              </c:numCache>
            </c:numRef>
          </c:yVal>
          <c:smooth val="0"/>
        </c:ser>
        <c:ser>
          <c:idx val="10"/>
          <c:order val="10"/>
          <c:tx>
            <c:v>mod NAO AP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Calc!$Q$55</c:f>
              <c:numCache>
                <c:ptCount val="1"/>
                <c:pt idx="0">
                  <c:v>-47.94281430970614</c:v>
                </c:pt>
              </c:numCache>
            </c:numRef>
          </c:xVal>
          <c:yVal>
            <c:numRef>
              <c:f>Calc!$R$55</c:f>
              <c:numCache>
                <c:ptCount val="1"/>
                <c:pt idx="0">
                  <c:v>-34.263810828830174</c:v>
                </c:pt>
              </c:numCache>
            </c:numRef>
          </c:yVal>
          <c:smooth val="0"/>
        </c:ser>
        <c:ser>
          <c:idx val="11"/>
          <c:order val="11"/>
          <c:tx>
            <c:v>mod int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Calc!$Q$55:$Q$56</c:f>
              <c:numCache>
                <c:ptCount val="2"/>
                <c:pt idx="0">
                  <c:v>-47.94281430970614</c:v>
                </c:pt>
                <c:pt idx="1">
                  <c:v>-47.9134169109451</c:v>
                </c:pt>
              </c:numCache>
            </c:numRef>
          </c:xVal>
          <c:yVal>
            <c:numRef>
              <c:f>Calc!$R$55:$R$56</c:f>
              <c:numCache>
                <c:ptCount val="2"/>
                <c:pt idx="0">
                  <c:v>-34.263810828830174</c:v>
                </c:pt>
                <c:pt idx="1">
                  <c:v>-34.238564812625015</c:v>
                </c:pt>
              </c:numCache>
            </c:numRef>
          </c:yVal>
          <c:smooth val="0"/>
        </c:ser>
        <c:ser>
          <c:idx val="12"/>
          <c:order val="12"/>
          <c:tx>
            <c:v>mod LOP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Calc!$Q$58:$Q$59</c:f>
              <c:numCache>
                <c:ptCount val="2"/>
                <c:pt idx="0">
                  <c:v>-47.25953348762677</c:v>
                </c:pt>
                <c:pt idx="1">
                  <c:v>-48.567300334263436</c:v>
                </c:pt>
              </c:numCache>
            </c:numRef>
          </c:xVal>
          <c:yVal>
            <c:numRef>
              <c:f>Calc!$R$58:$R$59</c:f>
              <c:numCache>
                <c:ptCount val="2"/>
                <c:pt idx="0">
                  <c:v>-34.75862524624232</c:v>
                </c:pt>
                <c:pt idx="1">
                  <c:v>-33.71850437900771</c:v>
                </c:pt>
              </c:numCache>
            </c:numRef>
          </c:yVal>
          <c:smooth val="0"/>
        </c:ser>
        <c:axId val="39865487"/>
        <c:axId val="23245064"/>
      </c:scatterChart>
      <c:valAx>
        <c:axId val="3986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45064"/>
        <c:crosses val="autoZero"/>
        <c:crossBetween val="midCat"/>
        <c:dispUnits/>
      </c:valAx>
      <c:valAx>
        <c:axId val="23245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865487"/>
        <c:crosses val="autoZero"/>
        <c:crossBetween val="midCat"/>
        <c:dispUnits/>
      </c:valAx>
      <c:spPr>
        <a:solidFill>
          <a:srgbClr val="C0C0C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93</xdr:row>
      <xdr:rowOff>19050</xdr:rowOff>
    </xdr:from>
    <xdr:to>
      <xdr:col>6</xdr:col>
      <xdr:colOff>523875</xdr:colOff>
      <xdr:row>119</xdr:row>
      <xdr:rowOff>57150</xdr:rowOff>
    </xdr:to>
    <xdr:graphicFrame>
      <xdr:nvGraphicFramePr>
        <xdr:cNvPr id="1" name="Chart 1"/>
        <xdr:cNvGraphicFramePr/>
      </xdr:nvGraphicFramePr>
      <xdr:xfrm>
        <a:off x="457200" y="15230475"/>
        <a:ext cx="56864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2</xdr:row>
      <xdr:rowOff>47625</xdr:rowOff>
    </xdr:from>
    <xdr:to>
      <xdr:col>13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6229350" y="371475"/>
        <a:ext cx="47053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1"/>
  <sheetViews>
    <sheetView tabSelected="1" zoomScaleSheetLayoutView="1" workbookViewId="0" topLeftCell="A1">
      <selection activeCell="B4" sqref="B4:B9"/>
    </sheetView>
  </sheetViews>
  <sheetFormatPr defaultColWidth="9.140625" defaultRowHeight="12.75"/>
  <cols>
    <col min="1" max="1" width="27.57421875" style="1" customWidth="1"/>
    <col min="2" max="2" width="12.57421875" style="1" customWidth="1"/>
    <col min="3" max="3" width="9.140625" style="1" customWidth="1"/>
    <col min="4" max="4" width="11.28125" style="32" customWidth="1"/>
    <col min="5" max="5" width="11.57421875" style="1" customWidth="1"/>
    <col min="6" max="6" width="12.140625" style="1" customWidth="1"/>
    <col min="7" max="7" width="11.00390625" style="1" customWidth="1"/>
    <col min="8" max="8" width="12.00390625" style="1" customWidth="1"/>
    <col min="9" max="9" width="11.8515625" style="1" customWidth="1"/>
    <col min="10" max="10" width="9.140625" style="1" customWidth="1"/>
    <col min="11" max="11" width="5.57421875" style="1" customWidth="1"/>
    <col min="12" max="12" width="11.57421875" style="1" customWidth="1"/>
    <col min="13" max="13" width="12.7109375" style="1" customWidth="1"/>
    <col min="14" max="14" width="10.7109375" style="1" customWidth="1"/>
    <col min="15" max="15" width="9.28125" style="1" customWidth="1"/>
    <col min="16" max="16" width="10.28125" style="1" customWidth="1"/>
    <col min="17" max="17" width="12.421875" style="1" customWidth="1"/>
    <col min="18" max="18" width="9.7109375" style="1" customWidth="1"/>
    <col min="19" max="21" width="9.140625" style="1" customWidth="1"/>
    <col min="22" max="22" width="12.140625" style="1" customWidth="1"/>
    <col min="23" max="23" width="8.140625" style="1" customWidth="1"/>
    <col min="24" max="24" width="9.57421875" style="1" customWidth="1"/>
  </cols>
  <sheetData>
    <row r="1" spans="1:10" ht="12.75">
      <c r="A1" s="12" t="s">
        <v>0</v>
      </c>
      <c r="B1" s="12"/>
      <c r="C1" s="12"/>
      <c r="D1" s="67"/>
      <c r="E1" s="12"/>
      <c r="F1" s="12"/>
      <c r="G1" s="75" t="s">
        <v>5</v>
      </c>
      <c r="H1" s="39">
        <f>180+DEGREES(ATAN2(COS(F7)*SIN(F6)-TAN(F5)*COS(F6),SIN(F7)))</f>
        <v>231.91939119738078</v>
      </c>
      <c r="I1" s="46" t="str">
        <f>IF(H1&lt;0,"-","+")&amp;TEXT(INT(ABS(H1)),"0")&amp;CHAR(176)&amp;TEXT(60*(ABS(H1)-INT(ABS(H1)))," #0.0")&amp;"'"</f>
        <v>+231° 55.2'</v>
      </c>
      <c r="J1" s="12"/>
    </row>
    <row r="2" spans="1:11" ht="12.75">
      <c r="A2" s="14" t="s">
        <v>63</v>
      </c>
      <c r="B2" s="12"/>
      <c r="C2" s="12"/>
      <c r="D2" s="67"/>
      <c r="E2" s="12"/>
      <c r="F2" s="75" t="s">
        <v>46</v>
      </c>
      <c r="G2" s="75" t="s">
        <v>48</v>
      </c>
      <c r="H2" s="39">
        <f>DEGREES(ASIN(SIN(F5)*SIN(F6)+COS(F5)*COS(F6)*COS(F7)))</f>
        <v>-29.47223325854364</v>
      </c>
      <c r="I2" s="46" t="str">
        <f>IF(H2&lt;0,"-","+")&amp;TEXT(INT(ABS(H2)),"0")&amp;CHAR(176)&amp;TEXT(60*(ABS(H2)-INT(ABS(H2)))," ##.0")&amp;"'"</f>
        <v>-29° 28.3'</v>
      </c>
      <c r="J2" s="69">
        <f>60*(D9-H2)</f>
        <v>10.000000000000071</v>
      </c>
      <c r="K2" s="20" t="str">
        <f>IF(D9&gt;H2,"nm toward","nm Away")</f>
        <v>nm toward</v>
      </c>
    </row>
    <row r="3" spans="1:17" ht="12.75">
      <c r="A3" s="12" t="s">
        <v>23</v>
      </c>
      <c r="B3" s="12"/>
      <c r="C3" s="12"/>
      <c r="D3" s="67"/>
      <c r="E3" s="12"/>
      <c r="F3" s="12"/>
      <c r="G3" s="12"/>
      <c r="H3" s="12"/>
      <c r="I3" s="12"/>
      <c r="J3" s="12"/>
      <c r="O3" s="85" t="s">
        <v>101</v>
      </c>
      <c r="Q3" s="85" t="s">
        <v>100</v>
      </c>
    </row>
    <row r="4" spans="1:17" ht="12.75">
      <c r="A4" s="68" t="s">
        <v>80</v>
      </c>
      <c r="B4" s="1">
        <f ca="1">360*RAND()</f>
        <v>358.5875828099984</v>
      </c>
      <c r="C4" s="72">
        <v>0</v>
      </c>
      <c r="D4" s="67">
        <f>IF(B4&lt;&gt;0,SIGN(B4),1)*(ABS(B4)+C4/60)</f>
        <v>358.5875828099984</v>
      </c>
      <c r="E4" s="12" t="str">
        <f aca="true" t="shared" si="0" ref="E4:E9">IF(D4&lt;0,"-","+")&amp;TEXT(INT(ABS(D4)),"0")&amp;CHAR(176)&amp;TEXT(60*(ABS(D4)-INT(ABS(D4)))," #0.#")&amp;"'"</f>
        <v>+358° 35.3'</v>
      </c>
      <c r="F4" s="12"/>
      <c r="G4" s="12"/>
      <c r="H4" s="12"/>
      <c r="I4" s="12"/>
      <c r="J4" s="12"/>
      <c r="O4" s="1">
        <v>97.43505627963074</v>
      </c>
      <c r="Q4" s="1">
        <f ca="1">360*RAND()</f>
        <v>158.45131121202286</v>
      </c>
    </row>
    <row r="5" spans="1:17" ht="12.75">
      <c r="A5" s="68" t="s">
        <v>39</v>
      </c>
      <c r="B5" s="1">
        <f ca="1">-90+180*RAND()</f>
        <v>-45.231789534022475</v>
      </c>
      <c r="C5" s="72">
        <v>0</v>
      </c>
      <c r="D5" s="67">
        <f>IF(B5&lt;&gt;0,SIGN(B5),1)*(ABS(B5)+C5/60)</f>
        <v>-45.231789534022475</v>
      </c>
      <c r="E5" s="12" t="str">
        <f t="shared" si="0"/>
        <v>-45° 13.9'</v>
      </c>
      <c r="F5" s="39">
        <f>RADIANS(D5)</f>
        <v>-0.7894436539378039</v>
      </c>
      <c r="G5" s="12" t="s">
        <v>41</v>
      </c>
      <c r="H5" s="12"/>
      <c r="I5" s="72"/>
      <c r="J5" s="72"/>
      <c r="O5" s="1">
        <v>60.452610789288855</v>
      </c>
      <c r="Q5" s="1">
        <f ca="1">-90+180*RAND()</f>
        <v>-39.31868579619122</v>
      </c>
    </row>
    <row r="6" spans="1:17" ht="12.75">
      <c r="A6" s="68" t="s">
        <v>87</v>
      </c>
      <c r="B6" s="1">
        <f ca="1">-88+176*RAND()</f>
        <v>55.375316446043286</v>
      </c>
      <c r="C6" s="72">
        <v>0</v>
      </c>
      <c r="D6" s="67">
        <f>IF(B6&lt;&gt;0,SIGN(B6),1)*(ABS(B6)+C6/60)</f>
        <v>55.375316446043286</v>
      </c>
      <c r="E6" s="12" t="str">
        <f t="shared" si="0"/>
        <v>+55° 22.5'</v>
      </c>
      <c r="F6" s="39">
        <f>RADIANS(D6)</f>
        <v>0.9664815963172202</v>
      </c>
      <c r="G6" s="12" t="s">
        <v>41</v>
      </c>
      <c r="H6" s="12"/>
      <c r="I6" s="72"/>
      <c r="J6" s="72"/>
      <c r="O6" s="1">
        <v>-75.16234331871554</v>
      </c>
      <c r="Q6" s="1">
        <f ca="1">-88+176*RAND()</f>
        <v>7.160611089581209</v>
      </c>
    </row>
    <row r="7" spans="1:10" ht="12.75">
      <c r="A7" s="68" t="s">
        <v>51</v>
      </c>
      <c r="C7" s="21"/>
      <c r="D7" s="67">
        <f>IF(D8+D4&gt;180,D8+D4-360,D8+D4)</f>
        <v>76.67560947355713</v>
      </c>
      <c r="E7" s="12" t="str">
        <f t="shared" si="0"/>
        <v>+76° 40.5'</v>
      </c>
      <c r="F7" s="39">
        <f>RADIANS(D7)</f>
        <v>1.338241841286928</v>
      </c>
      <c r="G7" s="12" t="s">
        <v>52</v>
      </c>
      <c r="H7" s="12"/>
      <c r="I7" s="72"/>
      <c r="J7" s="72"/>
    </row>
    <row r="8" spans="1:17" ht="12.75">
      <c r="A8" s="68" t="s">
        <v>99</v>
      </c>
      <c r="B8" s="1">
        <f ca="1">-180+360*RAND()</f>
        <v>78.08802666355871</v>
      </c>
      <c r="C8" s="72">
        <v>0</v>
      </c>
      <c r="D8" s="67">
        <f>IF(B8&lt;&gt;0,SIGN(B8),1)*(ABS(B8)+C8/60)</f>
        <v>78.08802666355871</v>
      </c>
      <c r="E8" s="12" t="str">
        <f t="shared" si="0"/>
        <v>+78° 5.3'</v>
      </c>
      <c r="F8" s="39">
        <f>RADIANS(D8)</f>
        <v>1.3628931716642219</v>
      </c>
      <c r="G8" s="12" t="s">
        <v>3</v>
      </c>
      <c r="H8" s="12"/>
      <c r="I8" s="72"/>
      <c r="J8" s="72"/>
      <c r="O8" s="1">
        <v>24.176902284520878</v>
      </c>
      <c r="Q8" s="1">
        <f ca="1">-180+360*RAND()</f>
        <v>64.72849699465445</v>
      </c>
    </row>
    <row r="9" spans="1:17" ht="12.75">
      <c r="A9" s="68" t="s">
        <v>62</v>
      </c>
      <c r="B9" s="1">
        <f>H2+10/60</f>
        <v>-29.30556659187697</v>
      </c>
      <c r="C9" s="72">
        <v>0</v>
      </c>
      <c r="D9" s="67">
        <f>IF(B9&lt;&gt;0,SIGN(B9),1)*(ABS(B9)+C9/60)</f>
        <v>-29.30556659187697</v>
      </c>
      <c r="E9" s="12" t="str">
        <f t="shared" si="0"/>
        <v>-29° 18.3'</v>
      </c>
      <c r="F9" s="39">
        <f>RADIANS(D9)</f>
        <v>-0.5114786261907065</v>
      </c>
      <c r="G9" s="12"/>
      <c r="H9" s="12"/>
      <c r="I9" s="72"/>
      <c r="J9" s="72"/>
      <c r="O9" s="1">
        <v>-64.94555348452721</v>
      </c>
      <c r="Q9" s="1">
        <f>W2+10/60</f>
        <v>0.16666666666666666</v>
      </c>
    </row>
    <row r="10" spans="1:10" ht="12.75">
      <c r="A10" s="12"/>
      <c r="B10" s="39"/>
      <c r="C10" s="12"/>
      <c r="D10" s="67"/>
      <c r="E10" s="12"/>
      <c r="F10" s="12"/>
      <c r="G10" s="12"/>
      <c r="H10" s="12"/>
      <c r="I10" s="12"/>
      <c r="J10" s="12"/>
    </row>
    <row r="13" ht="12.75">
      <c r="A13" s="1" t="s">
        <v>86</v>
      </c>
    </row>
    <row r="14" spans="1:5" ht="12.75">
      <c r="A14" s="50" t="s">
        <v>50</v>
      </c>
      <c r="D14" s="32">
        <f>ROUND(D6,0)+0.000000000001*SIGN(D6)</f>
        <v>55.000000000001</v>
      </c>
      <c r="E14" s="74" t="str">
        <f>IF(D14&lt;0,"-","+")&amp;TEXT(INT(ABS(D14)),"0")&amp;CHAR(176)&amp;TEXT(60*(ABS(D14)-INT(ABS(D14)))," #0.#")&amp;"'"</f>
        <v>+55° 0.'</v>
      </c>
    </row>
    <row r="15" spans="1:5" ht="12.75">
      <c r="A15" s="50" t="s">
        <v>36</v>
      </c>
      <c r="D15" s="32">
        <f>IF(D20-D4&lt;-180,D20-D4+360,D20-D4)</f>
        <v>78.41241719000158</v>
      </c>
      <c r="E15" s="74" t="str">
        <f>IF(D15&lt;0,"-","+")&amp;TEXT(INT(ABS(D15)),"0")&amp;CHAR(176)&amp;TEXT(60*(ABS(D15)-INT(ABS(D15)))," #0.#")&amp;"'"</f>
        <v>+78° 24.7'</v>
      </c>
    </row>
    <row r="17" ht="12.75">
      <c r="A17" s="1" t="s">
        <v>18</v>
      </c>
    </row>
    <row r="18" spans="1:5" ht="12.75">
      <c r="A18" s="50" t="s">
        <v>77</v>
      </c>
      <c r="D18" s="32">
        <f>D5</f>
        <v>-45.231789534022475</v>
      </c>
      <c r="E18" s="12" t="str">
        <f>IF(D18&lt;0,"-","+")&amp;TEXT(INT(ABS(D18)),"0")&amp;CHAR(176)&amp;TEXT(60*(ABS(D18)-INT(ABS(D18)))," #0.#")&amp;"'"</f>
        <v>-45° 13.9'</v>
      </c>
    </row>
    <row r="19" ht="12.75">
      <c r="A19" s="50" t="s">
        <v>36</v>
      </c>
    </row>
    <row r="20" spans="1:5" ht="12.75">
      <c r="A20" s="50" t="s">
        <v>85</v>
      </c>
      <c r="D20" s="32">
        <f>MOD(IF(ROUND(D4+D8,0)&gt;360,ROUND(D4+D8,0)-360,ROUND(D4+D8,0)),360)</f>
        <v>77</v>
      </c>
      <c r="E20" s="12" t="str">
        <f>IF(D20&lt;0,"-","+")&amp;TEXT(INT(ABS(D20)),"0")&amp;CHAR(176)&amp;TEXT(60*(ABS(D20)-INT(ABS(D20)))," #0.#")&amp;"'"</f>
        <v>+77° 0.'</v>
      </c>
    </row>
    <row r="21" spans="4:23" ht="12.75">
      <c r="D21" s="32">
        <f>MOD(ROUND(D4+D8,),360)</f>
        <v>77</v>
      </c>
      <c r="L21" s="53"/>
      <c r="M21" s="23"/>
      <c r="N21" s="23"/>
      <c r="O21" s="23"/>
      <c r="P21" s="71" t="s">
        <v>56</v>
      </c>
      <c r="Q21" s="23"/>
      <c r="R21" s="23"/>
      <c r="S21" s="23"/>
      <c r="T21" s="23"/>
      <c r="U21" s="23"/>
      <c r="V21" s="23"/>
      <c r="W21" s="23"/>
    </row>
    <row r="22" spans="1:16" ht="12.75">
      <c r="A22" s="11" t="s">
        <v>97</v>
      </c>
      <c r="L22" s="63"/>
      <c r="P22" s="47" t="s">
        <v>7</v>
      </c>
    </row>
    <row r="23" spans="1:21" ht="12.75">
      <c r="A23" s="22" t="s">
        <v>4</v>
      </c>
      <c r="B23" s="70"/>
      <c r="C23" s="8"/>
      <c r="D23" s="70"/>
      <c r="E23" s="8"/>
      <c r="F23" s="45">
        <f>ABS(D14)</f>
        <v>55.000000000001</v>
      </c>
      <c r="G23" s="8"/>
      <c r="H23" s="70"/>
      <c r="I23" s="17" t="s">
        <v>4</v>
      </c>
      <c r="J23" s="9"/>
      <c r="L23" s="49" t="s">
        <v>4</v>
      </c>
      <c r="M23" s="35"/>
      <c r="N23" s="2"/>
      <c r="O23" s="35"/>
      <c r="P23" s="2"/>
      <c r="Q23" s="73">
        <f>F23+1</f>
        <v>56.000000000001</v>
      </c>
      <c r="R23" s="2"/>
      <c r="S23" s="35"/>
      <c r="T23" s="50" t="s">
        <v>4</v>
      </c>
      <c r="U23" s="50"/>
    </row>
    <row r="24" spans="1:21" ht="12.75">
      <c r="A24" s="28" t="s">
        <v>17</v>
      </c>
      <c r="B24" s="35"/>
      <c r="C24" s="2"/>
      <c r="D24" s="35" t="s">
        <v>24</v>
      </c>
      <c r="E24" s="2"/>
      <c r="F24" s="35" t="s">
        <v>26</v>
      </c>
      <c r="G24" s="2"/>
      <c r="H24" s="35" t="s">
        <v>27</v>
      </c>
      <c r="I24" s="50" t="s">
        <v>29</v>
      </c>
      <c r="J24" s="24"/>
      <c r="L24" s="49" t="s">
        <v>17</v>
      </c>
      <c r="M24" s="35"/>
      <c r="N24" s="2"/>
      <c r="O24" s="35" t="s">
        <v>24</v>
      </c>
      <c r="P24" s="2"/>
      <c r="Q24" s="35" t="s">
        <v>26</v>
      </c>
      <c r="R24" s="2"/>
      <c r="S24" s="35" t="s">
        <v>27</v>
      </c>
      <c r="T24" s="50" t="s">
        <v>29</v>
      </c>
      <c r="U24" s="35"/>
    </row>
    <row r="25" spans="1:21" ht="12.75">
      <c r="A25" s="3">
        <f>M30</f>
        <v>0</v>
      </c>
      <c r="B25" s="29">
        <f>180-A25</f>
        <v>180</v>
      </c>
      <c r="C25" s="30">
        <f>ABS(DEGREES(ASIN(COS(RADIANS(F$23))*SIN(RADIANS(A25)))))</f>
        <v>0</v>
      </c>
      <c r="D25" s="29" t="str">
        <f>IF(C25&lt;0,"-"," ")&amp;TEXT(INT(ABS(C25)),"0")&amp;CHAR(176)&amp;TEXT(60*(ABS(C25)-INT(ABS(C25)))," #00")&amp;"'"</f>
        <v> 0° 00'</v>
      </c>
      <c r="E25" s="30">
        <f>ABS(DEGREES(ASIN(COS(RADIANS(F$23))*COS(RADIANS(A25))/SQRT(1-(COS(RADIANS(F$23))*SIN(RADIANS(A25)))^2))))</f>
        <v>34.999999999999005</v>
      </c>
      <c r="F25" s="29" t="str">
        <f>IF(E25&lt;0,"-"," ")&amp;TEXT(INT(ABS(E25)),"00")&amp;CHAR(176)&amp;TEXT(60*(ABS(E25)-INT(ABS(E25)))," #00")&amp;"'"</f>
        <v> 34° 60'</v>
      </c>
      <c r="G25" s="30">
        <f>ABS(DEGREES(ASIN(COS(RADIANS(A25))/SQRT(1-(COS(RADIANS(F$23))*SIN(RADIANS(A25)))^2))))</f>
        <v>90</v>
      </c>
      <c r="H25" s="29" t="str">
        <f>TEXT(ROUND(G25,1),"##.0")&amp;CHAR(176)</f>
        <v>90.0°</v>
      </c>
      <c r="I25" s="57">
        <f>180+A25</f>
        <v>180</v>
      </c>
      <c r="J25" s="18">
        <f>360-A25</f>
        <v>360</v>
      </c>
      <c r="L25" s="36">
        <f>A25</f>
        <v>0</v>
      </c>
      <c r="M25" s="35">
        <f>180-L25</f>
        <v>180</v>
      </c>
      <c r="N25" s="2">
        <f>ABS(DEGREES(ASIN(COS(RADIANS(Q$23))*SIN(RADIANS(L25)))))</f>
        <v>0</v>
      </c>
      <c r="O25" s="35" t="str">
        <f>IF(N25&lt;0,"-"," ")&amp;TEXT(INT(ABS(N25)),"0")&amp;CHAR(176)&amp;TEXT(60*(ABS(N25)-INT(ABS(N25)))," #00")&amp;"'"</f>
        <v> 0° 00'</v>
      </c>
      <c r="P25" s="2">
        <f>ABS(DEGREES(ASIN(COS(RADIANS(Q$23))*COS(RADIANS(L25))/SQRT(1-(COS(RADIANS(Q$23))*SIN(RADIANS(L25)))^2))))</f>
        <v>33.999999999999005</v>
      </c>
      <c r="Q25" s="35" t="str">
        <f>IF(P25&lt;0,"-"," ")&amp;TEXT(INT(ABS(P25)),"00")&amp;CHAR(176)&amp;TEXT(60*(ABS(P25)-INT(ABS(P25)))," #00")&amp;"'"</f>
        <v> 33° 60'</v>
      </c>
      <c r="R25" s="2">
        <f>ABS(DEGREES(ASIN(COS(RADIANS(L25))/SQRT(1-(COS(RADIANS(Q$23))*SIN(RADIANS(L25)))^2))))</f>
        <v>90</v>
      </c>
      <c r="S25" s="35" t="str">
        <f>TEXT(ROUND(R25,1),"##.0")&amp;CHAR(176)</f>
        <v>90.0°</v>
      </c>
      <c r="T25" s="1">
        <f>180+L25</f>
        <v>180</v>
      </c>
      <c r="U25" s="35">
        <f>360-L25</f>
        <v>360</v>
      </c>
    </row>
    <row r="26" spans="1:21" ht="12.75">
      <c r="A26" s="3">
        <f>D20</f>
        <v>77</v>
      </c>
      <c r="B26" s="29">
        <f>180-A26</f>
        <v>103</v>
      </c>
      <c r="C26" s="30">
        <f>ABS(DEGREES(ASIN(COS(RADIANS(F$23))*SIN(RADIANS(A26)))))</f>
        <v>33.97808116851684</v>
      </c>
      <c r="D26" s="29" t="str">
        <f>IF(C26&lt;0,"-"," ")&amp;TEXT(INT(ABS(C26)),"0")&amp;CHAR(176)&amp;TEXT(60*(ABS(C26)-INT(ABS(C26)))," #00")&amp;"'"</f>
        <v> 33° 59'</v>
      </c>
      <c r="E26" s="30">
        <f>ABS(DEGREES(ASIN(COS(RADIANS(F$23))*COS(RADIANS(A26))/SQRT(1-(COS(RADIANS(F$23))*SIN(RADIANS(A26)))^2)-0.000000000001)))</f>
        <v>8.951253265762077</v>
      </c>
      <c r="F26" s="29" t="str">
        <f>IF(E26&lt;0,"-"," ")&amp;TEXT(INT(ABS(E26)),"00")&amp;CHAR(176)&amp;TEXT(60*(ABS(E26)-INT(ABS(E26)))," #00")&amp;"'"</f>
        <v> 08° 57'</v>
      </c>
      <c r="G26" s="30">
        <f>ABS(DEGREES(ASIN(COS(RADIANS(A26))/SQRT(1-(COS(RADIANS(F$23))*SIN(RADIANS(A26)))^2))-0.0000000001))</f>
        <v>15.73985449584917</v>
      </c>
      <c r="H26" s="29" t="str">
        <f>TEXT(ROUND(G26,1),"##.0")&amp;CHAR(176)</f>
        <v>15.7°</v>
      </c>
      <c r="I26" s="57">
        <f>180+A26</f>
        <v>257</v>
      </c>
      <c r="J26" s="18">
        <f>360-A26</f>
        <v>283</v>
      </c>
      <c r="L26" s="36">
        <f>D20</f>
        <v>77</v>
      </c>
      <c r="M26" s="35">
        <f>180-L26</f>
        <v>103</v>
      </c>
      <c r="N26" s="2">
        <f>ABS(DEGREES(ASIN(COS(RADIANS(Q$23))*SIN(RADIANS(L26)))))</f>
        <v>33.015153452927</v>
      </c>
      <c r="O26" s="35" t="str">
        <f>IF(N26&lt;0,"-"," ")&amp;TEXT(INT(ABS(N26)),"0")&amp;CHAR(176)&amp;TEXT(60*(ABS(N26)-INT(ABS(N26)))," #00")&amp;"'"</f>
        <v> 33° 01'</v>
      </c>
      <c r="P26" s="2">
        <f>ABS(DEGREES(ASIN(COS(RADIANS(Q$23))*COS(RADIANS(L26))/SQRT(1-(COS(RADIANS(Q$23))*SIN(RADIANS(L26)))^2))))</f>
        <v>8.627759980237114</v>
      </c>
      <c r="Q26" s="35" t="str">
        <f>IF(P26&lt;0,"-"," ")&amp;TEXT(INT(ABS(P26)),"00")&amp;CHAR(176)&amp;TEXT(60*(ABS(P26)-INT(ABS(P26)))," #00")&amp;"'"</f>
        <v> 08° 38'</v>
      </c>
      <c r="R26" s="2">
        <f>ABS(DEGREES(ASIN(COS(RADIANS(L26))/SQRT(1-(COS(RADIANS(Q$23))*SIN(RADIANS(L26)))^2))))</f>
        <v>15.5613158859436</v>
      </c>
      <c r="S26" s="35" t="str">
        <f>TEXT(ROUND(R26,1),"##.0")&amp;CHAR(176)</f>
        <v>15.6°</v>
      </c>
      <c r="T26" s="1">
        <f>180+L26</f>
        <v>257</v>
      </c>
      <c r="U26" s="35">
        <f>360-L26</f>
        <v>283</v>
      </c>
    </row>
    <row r="27" spans="1:21" ht="12.75">
      <c r="A27" s="3">
        <f>A26+1</f>
        <v>78</v>
      </c>
      <c r="B27" s="29">
        <f>180-A27</f>
        <v>102</v>
      </c>
      <c r="C27" s="30">
        <f>ABS(DEGREES(ASIN(COS(RADIANS(F$23))*SIN(RADIANS(A27)))))</f>
        <v>34.12791838328614</v>
      </c>
      <c r="D27" s="29" t="str">
        <f>IF(C27&lt;0,"-"," ")&amp;TEXT(INT(ABS(C27)),"0")&amp;CHAR(176)&amp;TEXT(60*(ABS(C27)-INT(ABS(C27)))," #00")&amp;"'"</f>
        <v> 34° 08'</v>
      </c>
      <c r="E27" s="30">
        <f>ABS(DEGREES(ASIN(COS(RADIANS(F$23))*COS(RADIANS(A27))/SQRT(1-(COS(RADIANS(F$23))*SIN(RADIANS(A27)))^2)-0.000000000001)))</f>
        <v>8.283006591967284</v>
      </c>
      <c r="F27" s="29" t="str">
        <f>IF(E27&lt;0,"-"," ")&amp;TEXT(INT(ABS(E27)),"00")&amp;CHAR(176)&amp;TEXT(60*(ABS(E27)-INT(ABS(E27)))," #00")&amp;"'"</f>
        <v> 08° 17'</v>
      </c>
      <c r="G27" s="30">
        <f>ABS(DEGREES(ASIN(COS(RADIANS(A27))/SQRT(1-(COS(RADIANS(F$23))*SIN(RADIANS(A27)))^2))-0.0000000001))</f>
        <v>14.546501278239317</v>
      </c>
      <c r="H27" s="29" t="str">
        <f>TEXT(ROUND(G27,1),"##.0")&amp;CHAR(176)</f>
        <v>14.5°</v>
      </c>
      <c r="I27" s="57">
        <f>180+A27</f>
        <v>258</v>
      </c>
      <c r="J27" s="18">
        <f>360-A27</f>
        <v>282</v>
      </c>
      <c r="L27" s="36">
        <f>L26+1</f>
        <v>78</v>
      </c>
      <c r="M27" s="35">
        <f>180-L27</f>
        <v>102</v>
      </c>
      <c r="N27" s="2">
        <f>ABS(DEGREES(ASIN(COS(RADIANS(Q$23))*SIN(RADIANS(L27)))))</f>
        <v>33.1596084091294</v>
      </c>
      <c r="O27" s="35" t="str">
        <f>IF(N27&lt;0,"-"," ")&amp;TEXT(INT(ABS(N27)),"0")&amp;CHAR(176)&amp;TEXT(60*(ABS(N27)-INT(ABS(N27)))," #00")&amp;"'"</f>
        <v> 33° 10'</v>
      </c>
      <c r="P27" s="2">
        <f>ABS(DEGREES(ASIN(COS(RADIANS(Q$23))*COS(RADIANS(L27))/SQRT(1-(COS(RADIANS(Q$23))*SIN(RADIANS(L27)))^2))))</f>
        <v>7.982995804008952</v>
      </c>
      <c r="Q27" s="35" t="str">
        <f>IF(P27&lt;0,"-"," ")&amp;TEXT(INT(ABS(P27)),"00")&amp;CHAR(176)&amp;TEXT(60*(ABS(P27)-INT(ABS(P27)))," #00")&amp;"'"</f>
        <v> 07° 59'</v>
      </c>
      <c r="R27" s="2">
        <f>ABS(DEGREES(ASIN(COS(RADIANS(L27))/SQRT(1-(COS(RADIANS(Q$23))*SIN(RADIANS(L27)))^2))))</f>
        <v>14.380280833803303</v>
      </c>
      <c r="S27" s="35" t="str">
        <f>TEXT(ROUND(R27,1),"##.0")&amp;CHAR(176)</f>
        <v>14.4°</v>
      </c>
      <c r="T27" s="1">
        <f>180+L27</f>
        <v>258</v>
      </c>
      <c r="U27" s="35">
        <f>360-L27</f>
        <v>282</v>
      </c>
    </row>
    <row r="28" ht="12.75">
      <c r="L28" s="63"/>
    </row>
    <row r="29" spans="3:12" ht="12.75">
      <c r="C29" s="50" t="s">
        <v>98</v>
      </c>
      <c r="D29" s="32">
        <f>C26</f>
        <v>33.97808116851684</v>
      </c>
      <c r="E29" s="27" t="str">
        <f>IF(D29&lt;0,"-","+")&amp;TEXT(INT(ABS(D29)),"0")&amp;CHAR(176)&amp;TEXT(60*(ABS(D29)-INT(ABS(D29)))," #0.")&amp;"'"</f>
        <v>+33° 59.'</v>
      </c>
      <c r="F29" s="50" t="s">
        <v>1</v>
      </c>
      <c r="G29" s="38">
        <f>ROUND(INT(D29)+G30/60,0)</f>
        <v>34</v>
      </c>
      <c r="H29" s="12" t="str">
        <f>IF(G29&lt;0,"-","+")&amp;TEXT(INT(ABS(G29)),"0")&amp;CHAR(176)&amp;TEXT(60*(ABS(G29)-INT(ABS(G29)))," #0.#")&amp;"'"</f>
        <v>+34° 0.'</v>
      </c>
      <c r="L29" s="63"/>
    </row>
    <row r="30" spans="3:13" ht="12.75">
      <c r="C30" s="50"/>
      <c r="F30" s="50" t="s">
        <v>65</v>
      </c>
      <c r="G30" s="1">
        <f>ROUND(60*(D29-INT(D29)),0)</f>
        <v>59</v>
      </c>
      <c r="H30" s="12" t="str">
        <f>IF(G30&lt;0,"-","+")&amp;TEXT(INT(ABS(G30/60)),"0")&amp;CHAR(176)&amp;TEXT(60*(ABS(G30/60)-INT(ABS(G30/60)))," #0.#")&amp;"'"</f>
        <v>+0° 59.'</v>
      </c>
      <c r="L30" s="63" t="s">
        <v>67</v>
      </c>
      <c r="M30" s="32"/>
    </row>
    <row r="31" spans="3:14" ht="12.75">
      <c r="C31" s="50"/>
      <c r="F31" s="50"/>
      <c r="L31" s="49" t="s">
        <v>30</v>
      </c>
      <c r="M31" s="32">
        <f>SIGN(D37)*G37-IF(SIGN(D5)&lt;&gt;SIGN(D6),-1,1)*ABS(D18)</f>
        <v>9.231789534022475</v>
      </c>
      <c r="N31" s="12" t="str">
        <f>IF(M31&lt;0,"-","+")&amp;TEXT(INT(ABS(M31)),"0")&amp;CHAR(176)&amp;TEXT(60*(ABS(M31)-INT(ABS(M31)))," #0.#")&amp;"'"</f>
        <v>+9° 13.9'</v>
      </c>
    </row>
    <row r="32" spans="3:19" ht="12.75">
      <c r="C32" s="50" t="s">
        <v>30</v>
      </c>
      <c r="D32" s="32">
        <f>E26</f>
        <v>8.951253265762077</v>
      </c>
      <c r="E32" s="12"/>
      <c r="F32" s="50"/>
      <c r="L32" s="49"/>
      <c r="M32" s="32"/>
      <c r="N32" s="12"/>
      <c r="R32" s="32"/>
      <c r="S32" s="12"/>
    </row>
    <row r="33" spans="3:12" ht="12.75">
      <c r="C33" s="50"/>
      <c r="D33" s="32">
        <f>IF(AND(90&lt;D20,D20&lt;270),-1*D32,D32)</f>
        <v>8.951253265762077</v>
      </c>
      <c r="E33" s="27" t="str">
        <f>IF(D33&lt;0,"-","+")&amp;TEXT(INT(ABS(D33)),"0")&amp;CHAR(176)&amp;TEXT(60*(ABS(D33)-INT(ABS(D33)))," #0.")&amp;"'"</f>
        <v>+8° 57.'</v>
      </c>
      <c r="F33" s="11" t="s">
        <v>40</v>
      </c>
      <c r="L33" s="63"/>
    </row>
    <row r="34" spans="6:22" ht="12.75">
      <c r="F34" s="50" t="s">
        <v>88</v>
      </c>
      <c r="G34" s="58">
        <f>SIGN(D33)*ABS(ROUND(G26,1))</f>
        <v>15.7</v>
      </c>
      <c r="H34" s="12" t="s">
        <v>90</v>
      </c>
      <c r="L34" s="33">
        <v>52</v>
      </c>
      <c r="M34" s="35" t="s">
        <v>94</v>
      </c>
      <c r="N34" s="2">
        <f>G29-C26</f>
        <v>0.02191883148316265</v>
      </c>
      <c r="O34" s="35"/>
      <c r="P34" s="35"/>
      <c r="Q34" s="35"/>
      <c r="R34" s="35"/>
      <c r="S34" s="35"/>
      <c r="T34" s="35"/>
      <c r="U34" s="35"/>
      <c r="V34" s="35"/>
    </row>
    <row r="35" spans="12:22" ht="12.75">
      <c r="L35" s="33">
        <v>53</v>
      </c>
      <c r="M35" s="35" t="s">
        <v>54</v>
      </c>
      <c r="N35" s="35">
        <f>(C26-C27)/(A26-A27)</f>
        <v>0.14983721476930612</v>
      </c>
      <c r="O35" s="35"/>
      <c r="P35" s="35"/>
      <c r="Q35" s="35"/>
      <c r="R35" s="35"/>
      <c r="S35" s="35"/>
      <c r="T35" s="35"/>
      <c r="U35" s="35"/>
      <c r="V35" s="35"/>
    </row>
    <row r="36" spans="1:22" ht="12.75">
      <c r="A36" s="1" t="s">
        <v>96</v>
      </c>
      <c r="L36" s="33">
        <v>54</v>
      </c>
      <c r="M36" s="35" t="s">
        <v>6</v>
      </c>
      <c r="N36" s="35">
        <f>(C26-N26)/(F23-Q23)</f>
        <v>-0.962927715589835</v>
      </c>
      <c r="O36" s="35"/>
      <c r="P36" s="35"/>
      <c r="Q36" s="35"/>
      <c r="R36" s="35"/>
      <c r="S36" s="35"/>
      <c r="T36" s="35"/>
      <c r="U36" s="35"/>
      <c r="V36" s="35"/>
    </row>
    <row r="37" spans="1:15" ht="12.75">
      <c r="A37" s="50" t="s">
        <v>59</v>
      </c>
      <c r="C37" s="50" t="s">
        <v>61</v>
      </c>
      <c r="D37" s="32">
        <f>D33+IF(SIGN(D5)&lt;&gt;SIGN(D6),-1,1)*ABS(D18)</f>
        <v>-36.2805362682604</v>
      </c>
      <c r="E37" s="27" t="str">
        <f>IF(D37&lt;0,"-","+")&amp;TEXT(INT(ABS(D37)),"0")&amp;CHAR(176)&amp;TEXT(60*(ABS(D37)-INT(ABS(D37)))," #0.")&amp;"'"</f>
        <v>-36° 17.'</v>
      </c>
      <c r="F37" s="50" t="s">
        <v>64</v>
      </c>
      <c r="G37" s="32">
        <f>ABS(I37)</f>
        <v>36</v>
      </c>
      <c r="H37" s="12" t="str">
        <f>IF(G37&lt;0,"-","+")&amp;TEXT(INT(ABS(G37)),"0")&amp;CHAR(176)&amp;TEXT(60*(ABS(G37)-INT(ABS(G37)))," #0.#")&amp;"'"</f>
        <v>+36° 0.'</v>
      </c>
      <c r="I37" s="32">
        <f>ROUND(INT(ABS(D37))+G38/60,0)</f>
        <v>36</v>
      </c>
      <c r="L37" s="33">
        <v>55</v>
      </c>
      <c r="M37" s="35" t="s">
        <v>68</v>
      </c>
      <c r="N37" s="32">
        <f>ABS(M31)-E26</f>
        <v>0.28053626826039846</v>
      </c>
      <c r="O37" s="85" t="s">
        <v>102</v>
      </c>
    </row>
    <row r="38" spans="4:14" ht="12.75">
      <c r="D38" s="32" t="s">
        <v>19</v>
      </c>
      <c r="F38" s="50" t="s">
        <v>25</v>
      </c>
      <c r="G38" s="32">
        <f>ROUND(60*(ABS(D37)-INT(ABS(D37))),0)</f>
        <v>17</v>
      </c>
      <c r="H38" s="12" t="str">
        <f>IF(G38&lt;0,"-","+")&amp;TEXT(INT(ABS(G38/60)),"0")&amp;CHAR(176)&amp;TEXT(60*(ABS(G38/60)-INT(ABS(G38/60)))," #0.#")&amp;"'"</f>
        <v>+0° 17.'</v>
      </c>
      <c r="L38" s="33">
        <v>56</v>
      </c>
      <c r="M38" s="35" t="s">
        <v>31</v>
      </c>
      <c r="N38" s="1">
        <f>(E26-E27)/(A26-A27)</f>
        <v>-0.6682466737947923</v>
      </c>
    </row>
    <row r="39" spans="12:14" ht="12.75">
      <c r="L39" s="33">
        <v>57</v>
      </c>
      <c r="M39" s="35" t="s">
        <v>82</v>
      </c>
      <c r="N39" s="1">
        <f>(E26-P26)/(F23-Q23)</f>
        <v>-0.3234932855249628</v>
      </c>
    </row>
    <row r="40" spans="1:17" ht="12.75">
      <c r="A40" s="1" t="s">
        <v>34</v>
      </c>
      <c r="L40" s="63"/>
      <c r="Q40" s="32"/>
    </row>
    <row r="41" spans="1:14" ht="12.75">
      <c r="A41" s="22" t="s">
        <v>4</v>
      </c>
      <c r="B41" s="70"/>
      <c r="C41" s="8"/>
      <c r="D41" s="70"/>
      <c r="E41" s="8"/>
      <c r="F41" s="45">
        <f>G29</f>
        <v>34</v>
      </c>
      <c r="G41" s="8"/>
      <c r="H41" s="70"/>
      <c r="I41" s="17" t="s">
        <v>4</v>
      </c>
      <c r="J41" s="9"/>
      <c r="L41" s="63"/>
      <c r="M41" s="35" t="s">
        <v>92</v>
      </c>
      <c r="N41" s="1">
        <f>(N37-N38*N34/N35)/(N39-N38*N36/N35)</f>
        <v>-0.08191690675860915</v>
      </c>
    </row>
    <row r="42" spans="1:16" ht="12.75">
      <c r="A42" s="28" t="s">
        <v>17</v>
      </c>
      <c r="B42" s="35"/>
      <c r="C42" s="2"/>
      <c r="D42" s="35" t="s">
        <v>24</v>
      </c>
      <c r="E42" s="2"/>
      <c r="F42" s="35" t="s">
        <v>26</v>
      </c>
      <c r="G42" s="2"/>
      <c r="H42" s="35" t="s">
        <v>27</v>
      </c>
      <c r="I42" s="50" t="s">
        <v>29</v>
      </c>
      <c r="J42" s="24"/>
      <c r="L42" s="63"/>
      <c r="M42" s="35" t="s">
        <v>53</v>
      </c>
      <c r="N42" s="1">
        <f>(N34-N36*N41)/N35*IF(D32&lt;0.000000001,-1,1)</f>
        <v>-0.3801540791971446</v>
      </c>
      <c r="P42" s="86"/>
    </row>
    <row r="43" spans="1:21" ht="12.75">
      <c r="A43" s="3">
        <f>G37</f>
        <v>36</v>
      </c>
      <c r="B43" s="29">
        <f>180-A43</f>
        <v>144</v>
      </c>
      <c r="C43" s="30">
        <f>ABS(DEGREES(ASIN(COS(RADIANS(F$41))*SIN(RADIANS(A43)))))</f>
        <v>29.1630137637647</v>
      </c>
      <c r="D43" s="29" t="str">
        <f>IF(C43&lt;0,"-"," ")&amp;TEXT(INT(ABS(C43)),"0")&amp;CHAR(176)&amp;TEXT(60*(ABS(C43)-INT(ABS(C43)))," #00")&amp;"'"</f>
        <v> 29° 10'</v>
      </c>
      <c r="E43" s="30">
        <f>ABS(DEGREES(ASIN(COS(RADIANS(F$41))*COS(RADIANS(A43))/SQRT(1-(COS(RADIANS(F$41))*SIN(RADIANS(A43))-0.000000000001)^2)-0.000000000001)))</f>
        <v>50.180735487259064</v>
      </c>
      <c r="F43" s="29" t="str">
        <f>IF(E43&lt;0,"-"," ")&amp;TEXT(INT(ABS(E43)),"00")&amp;CHAR(176)&amp;TEXT(60*(ABS(E43)-INT(ABS(E43)))," #00")&amp;"'"</f>
        <v> 50° 11'</v>
      </c>
      <c r="G43" s="30">
        <f>ABS(DEGREES(ASIN(COS(RADIANS(A43))/SQRT(1-(COS(RADIANS(F$41))*SIN(RADIANS(A43))-0.000000000001)^2)-0.000000000001)))</f>
        <v>67.88920289130044</v>
      </c>
      <c r="H43" s="29" t="str">
        <f>TEXT(ROUND(G43,1),"##.0")&amp;CHAR(176)</f>
        <v>67.9°</v>
      </c>
      <c r="I43" s="57">
        <f>180+A43</f>
        <v>216</v>
      </c>
      <c r="J43" s="18">
        <f>360-A43</f>
        <v>324</v>
      </c>
      <c r="L43" s="49" t="s">
        <v>4</v>
      </c>
      <c r="M43" s="35"/>
      <c r="N43" s="2"/>
      <c r="O43" s="35"/>
      <c r="P43" s="2"/>
      <c r="Q43" s="73">
        <f>F23+N41</f>
        <v>54.918083093242394</v>
      </c>
      <c r="R43" s="2"/>
      <c r="S43" s="35"/>
      <c r="T43" s="50" t="s">
        <v>4</v>
      </c>
      <c r="U43" s="50"/>
    </row>
    <row r="44" spans="12:21" ht="12.75">
      <c r="L44" s="49" t="s">
        <v>17</v>
      </c>
      <c r="M44" s="35"/>
      <c r="N44" s="2"/>
      <c r="O44" s="35" t="s">
        <v>24</v>
      </c>
      <c r="P44" s="2"/>
      <c r="Q44" s="35" t="s">
        <v>26</v>
      </c>
      <c r="R44" s="2"/>
      <c r="S44" s="35" t="s">
        <v>27</v>
      </c>
      <c r="T44" s="50" t="s">
        <v>29</v>
      </c>
      <c r="U44" s="35"/>
    </row>
    <row r="45" spans="12:21" ht="12.75">
      <c r="L45" s="36">
        <f>A26+N42</f>
        <v>76.61984592080286</v>
      </c>
      <c r="M45" s="35">
        <f>180-L45</f>
        <v>103.38015407919714</v>
      </c>
      <c r="N45" s="2">
        <f>ABS(DEGREES(ASIN(COS(RADIANS(Q$43))*SIN(RADIANS(L45)))))</f>
        <v>33.9967673270693</v>
      </c>
      <c r="O45" s="35" t="str">
        <f>IF(N45&lt;0,"-"," ")&amp;TEXT(INT(ABS(N45)),"0")&amp;CHAR(176)&amp;TEXT(60*(ABS(N45)-INT(ABS(N45)))," #00")&amp;"'"</f>
        <v> 33° 60'</v>
      </c>
      <c r="P45" s="2">
        <f>ABS(DEGREES(ASIN(COS(RADIANS(Q$43))*COS(RADIANS(L45))/SQRT(1-(COS(RADIANS(Q$43))*SIN(RADIANS(L45)))^2))))</f>
        <v>9.23151889775304</v>
      </c>
      <c r="Q45" s="35" t="str">
        <f>IF(P45&lt;0,"-"," ")&amp;TEXT(INT(ABS(P45)),"00")&amp;CHAR(176)&amp;TEXT(60*(ABS(P45)-INT(ABS(P45)))," #00")&amp;"'"</f>
        <v> 09° 14'</v>
      </c>
      <c r="R45" s="2">
        <f>ABS(DEGREES(ASIN(COS(RADIANS(L45))/SQRT(1-(COS(RADIANS(Q$43))*SIN(RADIANS(L45)))^2))))</f>
        <v>16.207774763016825</v>
      </c>
      <c r="S45" s="35" t="str">
        <f>TEXT(ROUND(R45,1),"##.0")&amp;CHAR(176)</f>
        <v>16.2°</v>
      </c>
      <c r="T45" s="1">
        <f>180+L45</f>
        <v>256.61984592080285</v>
      </c>
      <c r="U45" s="35">
        <f>360-L45</f>
        <v>283.38015407919715</v>
      </c>
    </row>
    <row r="46" spans="3:12" ht="12.75">
      <c r="C46" s="50" t="s">
        <v>75</v>
      </c>
      <c r="D46" s="32">
        <f>C43</f>
        <v>29.1630137637647</v>
      </c>
      <c r="E46" s="27" t="str">
        <f>IF(D46&lt;0,"-","+")&amp;TEXT(INT(ABS(D46)),"0")&amp;CHAR(176)&amp;TEXT(60*(ABS(D46)-INT(ABS(D46)))," #0.")&amp;"'"</f>
        <v>+29° 10.'</v>
      </c>
      <c r="F46" s="50" t="s">
        <v>79</v>
      </c>
      <c r="G46" s="32">
        <f>ROUND(E43,0)</f>
        <v>50</v>
      </c>
      <c r="H46" s="12" t="str">
        <f>IF(G46&lt;0,"-","+")&amp;TEXT(INT(ABS(G46)),"0")&amp;CHAR(176)&amp;TEXT(60*(ABS(G46)-INT(ABS(G46)))," #0.#")&amp;"'"</f>
        <v>+50° 0.'</v>
      </c>
      <c r="L46" s="63"/>
    </row>
    <row r="47" spans="6:12" ht="12.75">
      <c r="F47" s="50" t="s">
        <v>38</v>
      </c>
      <c r="G47" s="15">
        <f>IF(ABS(D37)&gt;90,-ROUND(G43,1),ROUND(G43,1))</f>
        <v>67.9</v>
      </c>
      <c r="L47" s="63"/>
    </row>
    <row r="48" spans="7:12" ht="12.75">
      <c r="G48" s="58">
        <f>IF(D37&lt;0,180-G47,G47)</f>
        <v>112.1</v>
      </c>
      <c r="H48" s="1" t="s">
        <v>89</v>
      </c>
      <c r="L48" s="63" t="s">
        <v>91</v>
      </c>
    </row>
    <row r="49" spans="1:22" ht="12.75">
      <c r="A49" s="1" t="s">
        <v>45</v>
      </c>
      <c r="L49" s="63" t="s">
        <v>1</v>
      </c>
      <c r="M49" s="40">
        <f>C26+N35*N42+N36*N41</f>
        <v>34</v>
      </c>
      <c r="Q49" s="1" t="s">
        <v>55</v>
      </c>
      <c r="R49" s="32">
        <f>SIGN(G34)*R45+G48</f>
        <v>128.30777476301682</v>
      </c>
      <c r="S49" s="12" t="str">
        <f>IF(R49&lt;0,"-","+")&amp;TEXT(INT(ABS(R49)),"0")&amp;CHAR(176)&amp;TEXT(60*(ABS(R49)-INT(ABS(R49)))," #0.#")&amp;"'"</f>
        <v>+128° 18.5'</v>
      </c>
      <c r="U49" s="1" t="s">
        <v>57</v>
      </c>
      <c r="V49" s="32">
        <f>IF(D20&lt;0,D20+360,D20)</f>
        <v>77</v>
      </c>
    </row>
    <row r="50" spans="1:23" ht="12.75">
      <c r="A50" s="16" t="s">
        <v>72</v>
      </c>
      <c r="B50" s="51"/>
      <c r="C50" s="61"/>
      <c r="D50" s="61"/>
      <c r="E50" s="61"/>
      <c r="F50" s="51"/>
      <c r="G50" s="64" t="s">
        <v>78</v>
      </c>
      <c r="H50" s="35"/>
      <c r="I50" s="35"/>
      <c r="J50" s="35"/>
      <c r="K50" s="35"/>
      <c r="L50" s="63" t="s">
        <v>2</v>
      </c>
      <c r="M50" s="40">
        <f>E26+N38*N42+N39*N41</f>
        <v>9.231789534022475</v>
      </c>
      <c r="R50" s="32"/>
      <c r="U50" s="50" t="s">
        <v>9</v>
      </c>
      <c r="V50" s="39" t="str">
        <f>IF(AND(SIGN(D6)*Q43&gt;0,V49&gt;180),R49,".")</f>
        <v>.</v>
      </c>
      <c r="W50" s="35"/>
    </row>
    <row r="51" spans="1:23" ht="15.75">
      <c r="A51" s="52" t="s">
        <v>33</v>
      </c>
      <c r="B51" s="4" t="s">
        <v>20</v>
      </c>
      <c r="C51" s="35">
        <f>D51-1</f>
        <v>16</v>
      </c>
      <c r="D51" s="35">
        <f>IF(G38&lt;30,G38,60-G38)</f>
        <v>17</v>
      </c>
      <c r="E51" s="35">
        <f>D51+1</f>
        <v>18</v>
      </c>
      <c r="F51" s="4" t="s">
        <v>14</v>
      </c>
      <c r="G51" s="65" t="s">
        <v>37</v>
      </c>
      <c r="H51" s="35"/>
      <c r="I51" s="35"/>
      <c r="J51" s="35"/>
      <c r="K51" s="35"/>
      <c r="L51" s="63"/>
      <c r="R51" s="41">
        <f>60*(D9-SIGN(D37)*C43)</f>
        <v>-8.55316968673634</v>
      </c>
      <c r="S51" s="19" t="str">
        <f>IF(D9&gt;C43,"nm toward","nm Away")</f>
        <v>nm Away</v>
      </c>
      <c r="U51" s="50" t="s">
        <v>70</v>
      </c>
      <c r="V51" s="39">
        <f>IF(AND(SIGN(V57)*Q43&gt;0,V49&lt;180),360-R49,".")</f>
        <v>231.69222523698318</v>
      </c>
      <c r="W51" s="35"/>
    </row>
    <row r="52" spans="1:23" ht="15.75">
      <c r="A52" s="44"/>
      <c r="B52" s="31" t="s">
        <v>14</v>
      </c>
      <c r="C52" s="42">
        <f>60-C51</f>
        <v>44</v>
      </c>
      <c r="D52" s="42">
        <f>60-D51</f>
        <v>43</v>
      </c>
      <c r="E52" s="42">
        <f>60-E51</f>
        <v>42</v>
      </c>
      <c r="F52" s="31" t="s">
        <v>20</v>
      </c>
      <c r="G52" s="34"/>
      <c r="H52" s="35"/>
      <c r="I52" s="35"/>
      <c r="J52" s="35"/>
      <c r="K52" s="35"/>
      <c r="L52" s="63" t="s">
        <v>28</v>
      </c>
      <c r="M52" s="38">
        <f>N45-G29</f>
        <v>-0.0032326729307001756</v>
      </c>
      <c r="N52" s="1" t="str">
        <f>IF(M52&lt;0,"-","+")&amp;TEXT(INT(ABS(M52)),"0")&amp;CHAR(176)&amp;TEXT(60*(ABS(M52)-INT(ABS(M52)))," #0.#")&amp;"'"</f>
        <v>-0° 0.2'</v>
      </c>
      <c r="U52" s="50" t="s">
        <v>32</v>
      </c>
      <c r="V52" s="39" t="str">
        <f>IF(AND(SIGN(V57)*Q43&lt;0,V49&gt;180),180-R49,".")</f>
        <v>.</v>
      </c>
      <c r="W52" s="35"/>
    </row>
    <row r="53" spans="1:23" ht="12.75">
      <c r="A53" s="52" t="s">
        <v>43</v>
      </c>
      <c r="C53" s="35"/>
      <c r="D53" s="35"/>
      <c r="E53" s="35"/>
      <c r="F53" s="35"/>
      <c r="G53" s="65" t="s">
        <v>49</v>
      </c>
      <c r="H53" s="35"/>
      <c r="I53" s="35"/>
      <c r="J53" s="35"/>
      <c r="K53" s="35"/>
      <c r="L53" s="63" t="s">
        <v>81</v>
      </c>
      <c r="M53" s="38">
        <f>P45-M50</f>
        <v>-0.00027063626943579777</v>
      </c>
      <c r="N53" s="1" t="str">
        <f>IF(M53&lt;0,"-","+")&amp;TEXT(INT(ABS(M53)),"0")&amp;CHAR(176)&amp;TEXT(60*(ABS(M53)-INT(ABS(M53)))," #0.#")&amp;"'"</f>
        <v>-0° 0.'</v>
      </c>
      <c r="U53" s="50" t="s">
        <v>11</v>
      </c>
      <c r="V53" s="39" t="str">
        <f>IF(AND(SIGN(V57)*Q43&lt;0,V49&lt;=180),180+R49,".")</f>
        <v>.</v>
      </c>
      <c r="W53" s="35"/>
    </row>
    <row r="54" spans="1:23" ht="12.75">
      <c r="A54" s="54">
        <f>G46</f>
        <v>50</v>
      </c>
      <c r="B54" s="57"/>
      <c r="C54" s="13">
        <f>C$51*SIN(RADIANS($A54))</f>
        <v>12.256711089903648</v>
      </c>
      <c r="D54" s="13">
        <f>D$51*SIN(RADIANS($A54))</f>
        <v>13.022755533022627</v>
      </c>
      <c r="E54" s="13">
        <f>E$51*SIN(RADIANS($A54))</f>
        <v>13.788799976141604</v>
      </c>
      <c r="F54" s="29"/>
      <c r="G54" s="59">
        <f>90-A54</f>
        <v>40</v>
      </c>
      <c r="H54" s="35"/>
      <c r="I54" s="35"/>
      <c r="J54" s="35"/>
      <c r="K54" s="35"/>
      <c r="L54" s="63"/>
      <c r="V54" s="39"/>
      <c r="W54" s="35"/>
    </row>
    <row r="55" spans="12:23" ht="12.75">
      <c r="L55" s="63"/>
      <c r="O55" s="1" t="s">
        <v>93</v>
      </c>
      <c r="P55" s="5">
        <f>L45-D4</f>
        <v>-281.9677368891956</v>
      </c>
      <c r="Q55" s="1">
        <f>IF(ABS(P55)&gt;180,P55-SIGN(P55)*360,P55)</f>
        <v>78.03226311080442</v>
      </c>
      <c r="R55" s="32">
        <f>V57</f>
        <v>54.918083093242394</v>
      </c>
      <c r="U55" s="50" t="s">
        <v>5</v>
      </c>
      <c r="V55" s="39">
        <f>MAX(V50:V53)</f>
        <v>231.69222523698318</v>
      </c>
      <c r="W55" s="66" t="str">
        <f>IF(V55&lt;0,"-","+")&amp;TEXT(ROUND(ABS(V55),0),"0")&amp;CHAR(176)</f>
        <v>+232°</v>
      </c>
    </row>
    <row r="56" spans="3:18" ht="12.75">
      <c r="C56" s="50" t="s">
        <v>47</v>
      </c>
      <c r="D56" s="32">
        <f>ROUND(D54,0)</f>
        <v>13</v>
      </c>
      <c r="E56" s="12" t="str">
        <f>IF(D56&lt;0,"-","+")&amp;TEXT(INT(ABS(D56/60)),"0")&amp;CHAR(176)&amp;TEXT(60*(ABS(D56/60)-INT(ABS(D56/60)))," #0.#")&amp;"'"</f>
        <v>+0° 13.'</v>
      </c>
      <c r="L56" s="63"/>
      <c r="P56" s="5">
        <f>Q55+(D9-SIGN(D37)*C43)*SIN(RADIANS(V55))/COS(RADIANS(R55))</f>
        <v>78.22688804961939</v>
      </c>
      <c r="Q56" s="32">
        <f>Q55+(D9-SIGN(D37)*C43)*SIN(RADIANS(V55))/COS(RADIANS(R55))</f>
        <v>78.22688804961939</v>
      </c>
      <c r="R56" s="32">
        <f>R55+(D9-SIGN(D37)*C43)*COS(RADIANS(V55))</f>
        <v>55.006449526723266</v>
      </c>
    </row>
    <row r="57" spans="4:23" ht="12.75">
      <c r="D57" s="55">
        <f>IF(OR(AND(ABS(D37)&lt;90,G38&gt;29),AND(ABS(D37)&gt;90,G38&lt;30)),-1*D56,D56)</f>
        <v>13</v>
      </c>
      <c r="F57" s="1" t="s">
        <v>40</v>
      </c>
      <c r="L57" s="63"/>
      <c r="P57" s="5"/>
      <c r="Q57" s="32"/>
      <c r="R57" s="32"/>
      <c r="U57" s="50" t="s">
        <v>8</v>
      </c>
      <c r="V57" s="32">
        <f>Q43*SIGN(D6)</f>
        <v>54.918083093242394</v>
      </c>
      <c r="W57" s="66" t="str">
        <f>IF(V57&lt;0,"-","+")&amp;TEXT(INT(ABS(V57)),"0")&amp;CHAR(176)&amp;TEXT(60*(ABS(V57)-INT(ABS(V57)))," #0.#")&amp;"'"</f>
        <v>+54° 55.1'</v>
      </c>
    </row>
    <row r="58" spans="12:23" ht="12.75">
      <c r="L58" s="63"/>
      <c r="O58" s="1" t="s">
        <v>66</v>
      </c>
      <c r="P58" s="5">
        <f>Q56-SIN(RADIANS(V55-90))*0.75/COS(RADIANS(Q43))</f>
        <v>77.41798581744031</v>
      </c>
      <c r="Q58" s="32">
        <f>Q56-SIN(RADIANS(V55-90))*0.75/COS(RADIANS(Q43))</f>
        <v>77.41798581744031</v>
      </c>
      <c r="R58" s="32">
        <f>R56-COS(RADIANS(V55-90))*0.75</f>
        <v>55.59496872341854</v>
      </c>
      <c r="U58" s="50" t="s">
        <v>69</v>
      </c>
      <c r="V58" s="32">
        <f>IF(L45-D4&lt;-180,L45-D4+360,L45-D4)</f>
        <v>78.03226311080442</v>
      </c>
      <c r="W58" s="66" t="str">
        <f>IF(V58&lt;0,"-","+")&amp;TEXT(INT(ABS(V58)),"0")&amp;CHAR(176)&amp;TEXT(60*(ABS(V58)-INT(ABS(V58)))," #0.#")&amp;"'"</f>
        <v>+78° 1.9'</v>
      </c>
    </row>
    <row r="59" spans="1:18" ht="12.75">
      <c r="A59" s="1" t="s">
        <v>12</v>
      </c>
      <c r="L59" s="63"/>
      <c r="P59" s="5">
        <f>Q56+SIN(RADIANS(V55-90))*0.75/COS(RADIANS(Q43))</f>
        <v>79.03579028179847</v>
      </c>
      <c r="Q59" s="32">
        <f>Q56+SIN(RADIANS(V55-90))*0.75/COS(RADIANS(Q43))</f>
        <v>79.03579028179847</v>
      </c>
      <c r="R59" s="32">
        <f>R56+COS(RADIANS(V55-90))*0.75</f>
        <v>54.41793033002799</v>
      </c>
    </row>
    <row r="60" spans="1:18" ht="12.75">
      <c r="A60" s="16" t="s">
        <v>72</v>
      </c>
      <c r="B60" s="51"/>
      <c r="C60" s="61"/>
      <c r="D60" s="61"/>
      <c r="E60" s="61"/>
      <c r="F60" s="51"/>
      <c r="G60" s="64" t="s">
        <v>78</v>
      </c>
      <c r="L60" s="63"/>
      <c r="Q60" s="32"/>
      <c r="R60" s="32"/>
    </row>
    <row r="61" spans="1:12" ht="15.75">
      <c r="A61" s="52" t="s">
        <v>33</v>
      </c>
      <c r="B61" s="4" t="s">
        <v>20</v>
      </c>
      <c r="C61" s="35">
        <f>D61-1</f>
        <v>0</v>
      </c>
      <c r="D61" s="35">
        <f>IF(ROUND(G30,0)&lt;30,ROUND(G30,0),60-ROUND(G30,0))</f>
        <v>1</v>
      </c>
      <c r="E61" s="35">
        <f>D61+1</f>
        <v>2</v>
      </c>
      <c r="F61" s="4" t="s">
        <v>14</v>
      </c>
      <c r="G61" s="65" t="s">
        <v>37</v>
      </c>
      <c r="L61" s="63"/>
    </row>
    <row r="62" spans="1:7" ht="15.75">
      <c r="A62" s="44"/>
      <c r="B62" s="31" t="s">
        <v>14</v>
      </c>
      <c r="C62" s="42">
        <f>60-C61</f>
        <v>60</v>
      </c>
      <c r="D62" s="42">
        <f>60-D61</f>
        <v>59</v>
      </c>
      <c r="E62" s="42">
        <f>60-E61</f>
        <v>58</v>
      </c>
      <c r="F62" s="31" t="s">
        <v>20</v>
      </c>
      <c r="G62" s="34"/>
    </row>
    <row r="63" spans="1:7" ht="12.75">
      <c r="A63" s="52" t="s">
        <v>43</v>
      </c>
      <c r="C63" s="35"/>
      <c r="D63" s="35"/>
      <c r="E63" s="35"/>
      <c r="F63" s="35"/>
      <c r="G63" s="65" t="s">
        <v>49</v>
      </c>
    </row>
    <row r="64" spans="1:7" ht="12.75">
      <c r="A64" s="54">
        <f>90-G64</f>
        <v>-22</v>
      </c>
      <c r="B64" s="57"/>
      <c r="C64" s="13">
        <f>C$61*SIN(RADIANS($A64))</f>
        <v>0</v>
      </c>
      <c r="D64" s="13">
        <f>D$61*SIN(RADIANS($A64))</f>
        <v>-0.374606593415912</v>
      </c>
      <c r="E64" s="13">
        <f>E$61*SIN(RADIANS($A64))</f>
        <v>-0.749213186831824</v>
      </c>
      <c r="F64" s="29"/>
      <c r="G64" s="59">
        <f>ABS(ROUND(G48,0))</f>
        <v>112</v>
      </c>
    </row>
    <row r="66" spans="3:5" ht="12.75">
      <c r="C66" s="50" t="s">
        <v>13</v>
      </c>
      <c r="D66" s="32">
        <f>ABS(ROUND(D64,0))</f>
        <v>0</v>
      </c>
      <c r="E66" s="12" t="str">
        <f>IF(D66&lt;0,"-","+")&amp;TEXT(INT(ABS(D66/60)),"0")&amp;CHAR(176)&amp;TEXT(60*(ABS(D66/60)-INT(ABS(D66/60)))," #0.")&amp;"'"</f>
        <v>+0° 0.'</v>
      </c>
    </row>
    <row r="67" spans="4:6" ht="12.75">
      <c r="D67" s="55">
        <f>IF(G30&lt;30,-1*D66,D66)</f>
        <v>0</v>
      </c>
      <c r="F67" s="1" t="s">
        <v>40</v>
      </c>
    </row>
    <row r="69" ht="12.75">
      <c r="A69" s="1" t="s">
        <v>83</v>
      </c>
    </row>
    <row r="70" spans="1:5" ht="12.75">
      <c r="A70" s="50" t="s">
        <v>42</v>
      </c>
      <c r="C70" s="50" t="s">
        <v>44</v>
      </c>
      <c r="D70" s="32">
        <f>SIGN(D37)*D46+(D57/60+D67/60)*SIGN(D37)</f>
        <v>-29.379680430431364</v>
      </c>
      <c r="E70" s="43" t="str">
        <f>IF(D70&lt;0,"-","+")&amp;TEXT(INT(ABS(D70)),"0")&amp;CHAR(176)&amp;TEXT(60*(ABS(D70)-INT(ABS(D70)))," #0.")&amp;"'"</f>
        <v>-29° 23.'</v>
      </c>
    </row>
    <row r="73" spans="1:3" ht="12.75">
      <c r="A73" s="1" t="s">
        <v>10</v>
      </c>
      <c r="C73" s="50"/>
    </row>
    <row r="74" spans="1:5" ht="12.75">
      <c r="A74" s="50" t="s">
        <v>71</v>
      </c>
      <c r="C74" s="50" t="s">
        <v>55</v>
      </c>
      <c r="D74" s="58">
        <f>ROUND(G34+G48,1)</f>
        <v>127.8</v>
      </c>
      <c r="E74" s="12"/>
    </row>
    <row r="76" spans="3:4" ht="12.75">
      <c r="C76" s="1" t="s">
        <v>57</v>
      </c>
      <c r="D76" s="32">
        <f>IF(D20&lt;0,D20+360,D20)</f>
        <v>77</v>
      </c>
    </row>
    <row r="77" spans="3:4" ht="12.75">
      <c r="C77" s="50" t="s">
        <v>9</v>
      </c>
      <c r="D77" s="6" t="str">
        <f>IF(AND(D14&gt;0,D76&gt;180),D74,".")</f>
        <v>.</v>
      </c>
    </row>
    <row r="78" spans="3:4" ht="12.75">
      <c r="C78" s="50" t="s">
        <v>70</v>
      </c>
      <c r="D78" s="6">
        <f>IF(AND(D14&gt;0,D76&lt;180),360-D74,".")</f>
        <v>232.2</v>
      </c>
    </row>
    <row r="79" spans="3:4" ht="12.75">
      <c r="C79" s="50" t="s">
        <v>32</v>
      </c>
      <c r="D79" s="6" t="str">
        <f>IF(AND(D14&lt;0,D76&gt;180),180-D74,".")</f>
        <v>.</v>
      </c>
    </row>
    <row r="80" spans="3:4" ht="12.75">
      <c r="C80" s="50" t="s">
        <v>11</v>
      </c>
      <c r="D80" s="76" t="str">
        <f>IF(AND(D14&lt;0,D76&lt;=180),180+D74,".")</f>
        <v>.</v>
      </c>
    </row>
    <row r="81" ht="12.75">
      <c r="D81" s="39"/>
    </row>
    <row r="82" spans="3:7" ht="12.75">
      <c r="C82" s="50" t="s">
        <v>5</v>
      </c>
      <c r="D82" s="10">
        <f>MAX(D77:D80)</f>
        <v>232.2</v>
      </c>
      <c r="E82" s="74" t="str">
        <f>IF(D82&lt;0,"-","+")&amp;TEXT(INT(ABS(D82)),"0")&amp;CHAR(176)&amp;TEXT(60*(ABS(D82)-INT(ABS(D82)))," #0.#")&amp;"'"</f>
        <v>+232° 12.'</v>
      </c>
      <c r="F82" s="7">
        <f>60*(D9-D70)</f>
        <v>4.446830313263561</v>
      </c>
      <c r="G82" s="19" t="str">
        <f>IF(D9&gt;D70,"nm toward","nm Away")</f>
        <v>nm toward</v>
      </c>
    </row>
    <row r="83" spans="3:10" ht="12.75">
      <c r="C83" s="39"/>
      <c r="F83" s="12"/>
      <c r="G83" s="75" t="s">
        <v>5</v>
      </c>
      <c r="H83" s="39">
        <f>180+DEGREES(ATAN2(COS(RADIANS(D20))*SIN(RADIANS(D14))-TAN(F5)*COS(RADIANS(D14)),SIN(RADIANS(D20))))</f>
        <v>231.95460805579128</v>
      </c>
      <c r="I83" s="46" t="str">
        <f>IF(H83&lt;0,"-","+")&amp;TEXT(INT(ABS(H83)),"0")&amp;CHAR(176)&amp;TEXT(60*(ABS(H83)-INT(ABS(H83)))," #0.0")&amp;"'"</f>
        <v>+231° 57.3'</v>
      </c>
      <c r="J83" s="12"/>
    </row>
    <row r="84" spans="3:11" ht="12.75">
      <c r="C84" s="39"/>
      <c r="F84" s="75" t="s">
        <v>46</v>
      </c>
      <c r="G84" s="75" t="s">
        <v>48</v>
      </c>
      <c r="H84" s="39">
        <f>DEGREES(ASIN(SIN(F5)*SIN(RADIANS(D14))+COS(F5)*COS(RADIANS(D14))*COS(RADIANS(D20))))</f>
        <v>-29.38664813632582</v>
      </c>
      <c r="I84" s="46" t="str">
        <f>IF(H84&lt;0,"-","+")&amp;TEXT(INT(ABS(H84)),"0")&amp;CHAR(176)&amp;TEXT(60*(ABS(H84)-INT(ABS(H84)))," ##.#")&amp;"'"</f>
        <v>-29° 23.2'</v>
      </c>
      <c r="J84" s="69">
        <f>60*(D9-H84)</f>
        <v>4.864892666930984</v>
      </c>
      <c r="K84" s="20" t="str">
        <f>IF(D9&gt;H84,"nm toward","nm Away")</f>
        <v>nm toward</v>
      </c>
    </row>
    <row r="85" spans="3:24" ht="12.75">
      <c r="C85" s="39"/>
      <c r="R85" s="35"/>
      <c r="S85" s="35"/>
      <c r="T85" s="35"/>
      <c r="U85" s="35"/>
      <c r="V85" s="35"/>
      <c r="W85" s="35"/>
      <c r="X85" s="35"/>
    </row>
    <row r="86" ht="12.75">
      <c r="C86" s="39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spans="1:13" ht="12.75">
      <c r="A94" s="67"/>
      <c r="B94" s="46"/>
      <c r="C94" s="12"/>
      <c r="D94" s="12"/>
      <c r="E94" s="12"/>
      <c r="F94" s="12"/>
      <c r="G94" s="12"/>
      <c r="H94" s="12"/>
      <c r="I94" s="12"/>
      <c r="J94" s="12"/>
      <c r="K94" s="12"/>
      <c r="L94" s="12" t="s">
        <v>21</v>
      </c>
      <c r="M94" s="12" t="s">
        <v>22</v>
      </c>
    </row>
    <row r="95" spans="1:13" ht="12.75">
      <c r="A95" s="67"/>
      <c r="B95" s="46"/>
      <c r="C95" s="12"/>
      <c r="D95" s="12"/>
      <c r="E95" s="12"/>
      <c r="F95" s="12"/>
      <c r="G95" s="12"/>
      <c r="H95" s="12"/>
      <c r="I95" s="12"/>
      <c r="J95" s="12"/>
      <c r="K95" s="68" t="s">
        <v>76</v>
      </c>
      <c r="L95" s="67">
        <f>D8-1</f>
        <v>77.08802666355871</v>
      </c>
      <c r="M95" s="67">
        <f>D6+1</f>
        <v>56.375316446043286</v>
      </c>
    </row>
    <row r="96" spans="1:13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68"/>
      <c r="L96" s="67">
        <f>L95+2</f>
        <v>79.08802666355871</v>
      </c>
      <c r="M96" s="67">
        <f>M95</f>
        <v>56.375316446043286</v>
      </c>
    </row>
    <row r="97" spans="1:13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68"/>
      <c r="L97" s="67">
        <f>L96</f>
        <v>79.08802666355871</v>
      </c>
      <c r="M97" s="67">
        <f>M96-2</f>
        <v>54.375316446043286</v>
      </c>
    </row>
    <row r="98" spans="1:13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68"/>
      <c r="L98" s="67">
        <f>L95</f>
        <v>77.08802666355871</v>
      </c>
      <c r="M98" s="67">
        <f>M97</f>
        <v>54.375316446043286</v>
      </c>
    </row>
    <row r="99" spans="1:13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68"/>
      <c r="L99" s="67">
        <f>L95</f>
        <v>77.08802666355871</v>
      </c>
      <c r="M99" s="67">
        <f>M95</f>
        <v>56.375316446043286</v>
      </c>
    </row>
    <row r="100" spans="1:13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67"/>
      <c r="M100" s="67"/>
    </row>
    <row r="101" spans="1:13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68" t="s">
        <v>16</v>
      </c>
      <c r="L101" s="67">
        <f>D8</f>
        <v>78.08802666355871</v>
      </c>
      <c r="M101" s="67">
        <f>D6</f>
        <v>55.375316446043286</v>
      </c>
    </row>
    <row r="102" spans="1:13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 t="s">
        <v>74</v>
      </c>
      <c r="K102" s="12"/>
      <c r="L102" s="67">
        <f>L101+(D9-H2)*SIN(RADIANS(H1))/COS(RADIANS(D6))</f>
        <v>77.85713784746295</v>
      </c>
      <c r="M102" s="67">
        <f>M101+(D9-H2)*COS(RADIANS(H1))</f>
        <v>55.27252152782165</v>
      </c>
    </row>
    <row r="103" spans="1:13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67"/>
      <c r="M103" s="67"/>
    </row>
    <row r="104" spans="1:13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68" t="s">
        <v>84</v>
      </c>
      <c r="L104" s="67">
        <f>L102-SIN(RADIANS(H1-90))*0.75/COS(RADIANS(D6))</f>
        <v>77.04302572114229</v>
      </c>
      <c r="M104" s="67">
        <f>M102-COS(RADIANS(H1-90))*0.75</f>
        <v>55.862879382815656</v>
      </c>
    </row>
    <row r="105" spans="1:13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67">
        <f>L102+SIN(RADIANS(H1-90))*0.75/COS(RADIANS(D6))</f>
        <v>78.67124997378362</v>
      </c>
      <c r="M105" s="67">
        <f>M102+COS(RADIANS(H1-90))*0.75</f>
        <v>54.68216367282765</v>
      </c>
    </row>
    <row r="106" spans="1:13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67"/>
      <c r="M106" s="67"/>
    </row>
    <row r="107" spans="1:13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68" t="s">
        <v>60</v>
      </c>
      <c r="L107" s="67">
        <f>IF(D15&gt;180,D15-360,D15)</f>
        <v>78.41241719000158</v>
      </c>
      <c r="M107" s="67">
        <f>D14</f>
        <v>55.000000000001</v>
      </c>
    </row>
    <row r="108" spans="1:13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 t="s">
        <v>15</v>
      </c>
      <c r="K108" s="12"/>
      <c r="L108" s="67">
        <f>L107+(D9-D70)*SIN(RADIANS(D82))/COS(RADIANS(D6))</f>
        <v>78.30935208001392</v>
      </c>
      <c r="M108" s="67">
        <f>M107+(D9-D70)*COS(RADIANS(D82))</f>
        <v>54.95457510557772</v>
      </c>
    </row>
    <row r="109" spans="1:13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67"/>
      <c r="M109" s="67"/>
    </row>
    <row r="110" spans="1:13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68" t="s">
        <v>35</v>
      </c>
      <c r="L110" s="67">
        <f>L108-SIN(RADIANS(D82-90))*0.75/COS(RADIANS(D6))</f>
        <v>77.50033824723128</v>
      </c>
      <c r="M110" s="67">
        <f>M108-COS(RADIANS(D82-90))*0.75</f>
        <v>55.547191364859486</v>
      </c>
    </row>
    <row r="111" spans="1:13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67">
        <f>L108+SIN(RADIANS(D82-90))*0.75/COS(RADIANS(D6))</f>
        <v>79.11836591279656</v>
      </c>
      <c r="M111" s="67">
        <f>M108+COS(RADIANS(D82-90))*0.75</f>
        <v>54.36195884629595</v>
      </c>
    </row>
    <row r="112" spans="1:13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67"/>
      <c r="M112" s="67"/>
    </row>
    <row r="113" spans="1:13" ht="12.75">
      <c r="A113" s="12"/>
      <c r="B113" s="12"/>
      <c r="C113" s="12"/>
      <c r="D113" s="12"/>
      <c r="E113" s="12"/>
      <c r="F113" s="12"/>
      <c r="G113" s="12"/>
      <c r="H113" s="12"/>
      <c r="I113" s="12"/>
      <c r="J113" s="35"/>
      <c r="K113" s="50" t="s">
        <v>95</v>
      </c>
      <c r="L113" s="67">
        <f>L107</f>
        <v>78.41241719000158</v>
      </c>
      <c r="M113" s="67">
        <f>M107</f>
        <v>55.000000000001</v>
      </c>
    </row>
    <row r="114" spans="1:13" ht="12.75">
      <c r="A114" s="12"/>
      <c r="B114" s="12"/>
      <c r="C114" s="12"/>
      <c r="D114" s="12"/>
      <c r="E114" s="12"/>
      <c r="F114" s="12"/>
      <c r="G114" s="12"/>
      <c r="H114" s="12"/>
      <c r="I114" s="12"/>
      <c r="J114" s="11" t="s">
        <v>58</v>
      </c>
      <c r="K114" s="50"/>
      <c r="L114" s="32">
        <f>L107+(D9-H84)*SIN(RADIANS(H83))/COS(RADIANS(D14))</f>
        <v>78.30109190316954</v>
      </c>
      <c r="M114" s="25">
        <f>M107+(D9-H84)*COS(RADIANS(H83))</f>
        <v>54.95003061377387</v>
      </c>
    </row>
    <row r="115" spans="1:13" ht="12.75">
      <c r="A115" s="12"/>
      <c r="B115" s="12"/>
      <c r="C115" s="12"/>
      <c r="D115" s="12"/>
      <c r="E115" s="12"/>
      <c r="F115" s="12"/>
      <c r="G115" s="12"/>
      <c r="H115" s="12"/>
      <c r="I115" s="12"/>
      <c r="J115" s="35"/>
      <c r="K115" s="12"/>
      <c r="L115" s="2"/>
      <c r="M115" s="25"/>
    </row>
    <row r="116" spans="1:13" ht="12.75">
      <c r="A116" s="12"/>
      <c r="B116" s="12"/>
      <c r="C116" s="12"/>
      <c r="D116" s="12"/>
      <c r="E116" s="12"/>
      <c r="F116" s="12"/>
      <c r="G116" s="12"/>
      <c r="H116" s="12"/>
      <c r="I116" s="12"/>
      <c r="J116" s="48"/>
      <c r="K116" s="25" t="s">
        <v>73</v>
      </c>
      <c r="L116" s="32">
        <f>L114-SIN(RADIANS(H83-90))*0.75/COS(RADIANS(D6))</f>
        <v>77.48761855187757</v>
      </c>
      <c r="M116" s="25">
        <f>M114-COS(RADIANS(H83-90))*0.75</f>
        <v>55.54067268032791</v>
      </c>
    </row>
    <row r="117" spans="1:13" ht="12.75">
      <c r="A117" s="26"/>
      <c r="B117" s="35"/>
      <c r="C117" s="35"/>
      <c r="D117" s="35"/>
      <c r="E117" s="12"/>
      <c r="F117" s="56"/>
      <c r="G117" s="35"/>
      <c r="H117" s="35"/>
      <c r="I117" s="35"/>
      <c r="J117" s="48"/>
      <c r="K117" s="2"/>
      <c r="L117" s="32">
        <f>L114+SIN(RADIANS(H83-90))*0.75/COS(RADIANS(D6))</f>
        <v>79.1145652544615</v>
      </c>
      <c r="M117" s="25">
        <f>M114+COS(RADIANS(H83-90))*0.75</f>
        <v>54.35938854721983</v>
      </c>
    </row>
    <row r="118" spans="1:13" ht="12.75">
      <c r="A118" s="48"/>
      <c r="B118" s="35"/>
      <c r="C118" s="35"/>
      <c r="D118" s="35"/>
      <c r="E118" s="12"/>
      <c r="F118" s="62"/>
      <c r="G118" s="35"/>
      <c r="H118" s="35"/>
      <c r="I118" s="35"/>
      <c r="K118" s="12"/>
      <c r="L118" s="12"/>
      <c r="M118" s="12"/>
    </row>
    <row r="119" spans="1:13" ht="12.75">
      <c r="A119" s="48"/>
      <c r="B119" s="35"/>
      <c r="C119" s="35"/>
      <c r="D119" s="37"/>
      <c r="E119" s="12"/>
      <c r="F119" s="60"/>
      <c r="G119" s="35"/>
      <c r="H119" s="35"/>
      <c r="I119" s="35"/>
      <c r="K119" s="12"/>
      <c r="L119" s="12"/>
      <c r="M119" s="12"/>
    </row>
    <row r="120" spans="1:13" ht="12.75">
      <c r="A120" s="48"/>
      <c r="B120" s="50"/>
      <c r="C120" s="35"/>
      <c r="D120" s="11"/>
      <c r="E120" s="12"/>
      <c r="F120" s="12"/>
      <c r="G120" s="35"/>
      <c r="H120" s="35"/>
      <c r="I120" s="35"/>
      <c r="K120" s="12"/>
      <c r="L120" s="12"/>
      <c r="M120" s="12"/>
    </row>
    <row r="121" spans="1:13" ht="12.75">
      <c r="A121" s="48"/>
      <c r="B121" s="12"/>
      <c r="C121" s="35"/>
      <c r="D121" s="35"/>
      <c r="E121" s="12"/>
      <c r="F121" s="35"/>
      <c r="G121" s="35"/>
      <c r="H121" s="35"/>
      <c r="I121" s="35"/>
      <c r="K121" s="12"/>
      <c r="L121" s="12"/>
      <c r="M121" s="12"/>
    </row>
  </sheetData>
  <printOptions/>
  <pageMargins left="0.26" right="0.3" top="0.32" bottom="0.5" header="0.2" footer="0.5"/>
  <pageSetup fitToHeight="1" fitToWidth="1" horizontalDpi="600" verticalDpi="600" orientation="portrait" paperSize="9" scale="41"/>
  <headerFooter alignWithMargins="0">
    <oddHeader>&amp;L&amp;[TAB]</oddHeader>
    <oddFooter>&amp;LPage &amp;[PAGE]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zoomScaleSheetLayoutView="1" workbookViewId="0" topLeftCell="A1">
      <selection activeCell="A1" sqref="A1:J3"/>
    </sheetView>
  </sheetViews>
  <sheetFormatPr defaultColWidth="9.140625" defaultRowHeight="12.75"/>
  <cols>
    <col min="1" max="1" width="7.00390625" style="50" customWidth="1"/>
    <col min="2" max="2" width="4.57421875" style="35" customWidth="1"/>
    <col min="3" max="3" width="7.140625" style="2" hidden="1" customWidth="1"/>
    <col min="4" max="4" width="8.140625" style="35" customWidth="1"/>
    <col min="5" max="5" width="7.28125" style="2" hidden="1" customWidth="1"/>
    <col min="6" max="6" width="8.57421875" style="35" customWidth="1"/>
    <col min="7" max="7" width="8.28125" style="2" hidden="1" customWidth="1"/>
    <col min="8" max="8" width="8.421875" style="35" customWidth="1"/>
    <col min="9" max="9" width="6.421875" style="1" customWidth="1"/>
    <col min="10" max="10" width="4.421875" style="35" customWidth="1"/>
    <col min="11" max="16384" width="9.140625" style="35" customWidth="1"/>
  </cols>
  <sheetData>
    <row r="1" spans="1:10" ht="12.75">
      <c r="A1" s="78" t="s">
        <v>4</v>
      </c>
      <c r="B1" s="42"/>
      <c r="C1" s="79"/>
      <c r="D1" s="42"/>
      <c r="E1" s="79"/>
      <c r="F1" s="77">
        <v>21</v>
      </c>
      <c r="G1" s="79"/>
      <c r="H1" s="42"/>
      <c r="I1" s="78" t="s">
        <v>4</v>
      </c>
      <c r="J1" s="78"/>
    </row>
    <row r="2" spans="1:9" ht="12.75">
      <c r="A2" s="50" t="s">
        <v>17</v>
      </c>
      <c r="D2" s="35" t="s">
        <v>24</v>
      </c>
      <c r="F2" s="35" t="s">
        <v>26</v>
      </c>
      <c r="H2" s="35" t="s">
        <v>27</v>
      </c>
      <c r="I2" s="50" t="s">
        <v>29</v>
      </c>
    </row>
    <row r="3" spans="1:10" ht="12.75">
      <c r="A3" s="50">
        <v>0</v>
      </c>
      <c r="B3" s="35">
        <f aca="true" t="shared" si="0" ref="B3:B34">180-A3</f>
        <v>180</v>
      </c>
      <c r="C3" s="2">
        <f aca="true" t="shared" si="1" ref="C3:C34">DEGREES(ASIN(COS(RADIANS(F$1))*SIN(RADIANS(A3))))</f>
        <v>0</v>
      </c>
      <c r="D3" s="35" t="str">
        <f aca="true" t="shared" si="2" ref="D3:D34">IF(C3&lt;0,"-"," ")&amp;TEXT(INT(ABS(C3)),"0")&amp;CHAR(176)&amp;TEXT(60*(ABS(C3)-INT(ABS(C3)))," #00")&amp;"'"</f>
        <v> 0° 00'</v>
      </c>
      <c r="E3" s="2">
        <f aca="true" t="shared" si="3" ref="E3:E34">DEGREES(ASIN(COS(RADIANS(F$1))*COS(RADIANS(A3))/SQRT(1-(COS(RADIANS(F$1))*SIN(RADIANS(A3)))^2)))</f>
        <v>69</v>
      </c>
      <c r="F3" s="35" t="str">
        <f aca="true" t="shared" si="4" ref="F3:F34">IF(E3&lt;0,"-"," ")&amp;TEXT(INT(ABS(E3)),"00")&amp;CHAR(176)&amp;TEXT(60*(ABS(E3)-INT(ABS(E3)))," #00")&amp;"'"</f>
        <v> 69° 00'</v>
      </c>
      <c r="G3" s="2">
        <f aca="true" t="shared" si="5" ref="G3:G34">DEGREES(ASIN(COS(RADIANS(A3))/SQRT(1-(COS(RADIANS(F$1))*SIN(RADIANS(A3)))^2)))</f>
        <v>90</v>
      </c>
      <c r="H3" s="35" t="str">
        <f aca="true" t="shared" si="6" ref="H3:H34">TEXT(ROUND(G3,1),"##.0")&amp;CHAR(176)</f>
        <v>90.0°</v>
      </c>
      <c r="I3" s="1">
        <f aca="true" t="shared" si="7" ref="I3:I34">180+A3</f>
        <v>180</v>
      </c>
      <c r="J3" s="35">
        <f aca="true" t="shared" si="8" ref="J3:J34">360-A3</f>
        <v>360</v>
      </c>
    </row>
    <row r="4" spans="1:10" ht="12.75">
      <c r="A4" s="50">
        <v>1</v>
      </c>
      <c r="B4" s="35">
        <f t="shared" si="0"/>
        <v>179</v>
      </c>
      <c r="C4" s="2">
        <f t="shared" si="1"/>
        <v>0.9335743387190153</v>
      </c>
      <c r="D4" s="35" t="str">
        <f t="shared" si="2"/>
        <v> 0° 56'</v>
      </c>
      <c r="E4" s="2">
        <f t="shared" si="3"/>
        <v>68.99708005345693</v>
      </c>
      <c r="F4" s="35" t="str">
        <f t="shared" si="4"/>
        <v> 68° 60'</v>
      </c>
      <c r="G4" s="2">
        <f t="shared" si="5"/>
        <v>89.64160033223298</v>
      </c>
      <c r="H4" s="35" t="str">
        <f t="shared" si="6"/>
        <v>89.6°</v>
      </c>
      <c r="I4" s="1">
        <f t="shared" si="7"/>
        <v>181</v>
      </c>
      <c r="J4" s="35">
        <f t="shared" si="8"/>
        <v>359</v>
      </c>
    </row>
    <row r="5" spans="1:10" ht="12.75">
      <c r="A5" s="50">
        <v>2</v>
      </c>
      <c r="B5" s="35">
        <f t="shared" si="0"/>
        <v>178</v>
      </c>
      <c r="C5" s="2">
        <f t="shared" si="1"/>
        <v>1.8671121355324443</v>
      </c>
      <c r="D5" s="35" t="str">
        <f t="shared" si="2"/>
        <v> 1° 52'</v>
      </c>
      <c r="E5" s="2">
        <f t="shared" si="3"/>
        <v>68.9883164504903</v>
      </c>
      <c r="F5" s="35" t="str">
        <f t="shared" si="4"/>
        <v> 68° 59'</v>
      </c>
      <c r="G5" s="2">
        <f t="shared" si="5"/>
        <v>89.28301028021605</v>
      </c>
      <c r="H5" s="35" t="str">
        <f t="shared" si="6"/>
        <v>89.3°</v>
      </c>
      <c r="I5" s="1">
        <f t="shared" si="7"/>
        <v>182</v>
      </c>
      <c r="J5" s="35">
        <f t="shared" si="8"/>
        <v>358</v>
      </c>
    </row>
    <row r="6" spans="1:10" ht="12.75">
      <c r="A6" s="50">
        <v>3</v>
      </c>
      <c r="B6" s="35">
        <f t="shared" si="0"/>
        <v>177</v>
      </c>
      <c r="C6" s="2">
        <f t="shared" si="1"/>
        <v>2.800576772284392</v>
      </c>
      <c r="D6" s="35" t="str">
        <f t="shared" si="2"/>
        <v> 2° 48'</v>
      </c>
      <c r="E6" s="2">
        <f t="shared" si="3"/>
        <v>68.97369789027617</v>
      </c>
      <c r="F6" s="35" t="str">
        <f t="shared" si="4"/>
        <v> 68° 58'</v>
      </c>
      <c r="G6" s="2">
        <f t="shared" si="5"/>
        <v>88.92403908483686</v>
      </c>
      <c r="H6" s="35" t="str">
        <f t="shared" si="6"/>
        <v>88.9°</v>
      </c>
      <c r="I6" s="1">
        <f t="shared" si="7"/>
        <v>183</v>
      </c>
      <c r="J6" s="35">
        <f t="shared" si="8"/>
        <v>357</v>
      </c>
    </row>
    <row r="7" spans="1:10" ht="12.75">
      <c r="A7" s="50">
        <v>4</v>
      </c>
      <c r="B7" s="35">
        <f t="shared" si="0"/>
        <v>176</v>
      </c>
      <c r="C7" s="2">
        <f t="shared" si="1"/>
        <v>3.733931478000671</v>
      </c>
      <c r="D7" s="35" t="str">
        <f t="shared" si="2"/>
        <v> 3° 44'</v>
      </c>
      <c r="E7" s="2">
        <f t="shared" si="3"/>
        <v>68.95320550201555</v>
      </c>
      <c r="F7" s="35" t="str">
        <f t="shared" si="4"/>
        <v> 68° 57'</v>
      </c>
      <c r="G7" s="2">
        <f t="shared" si="5"/>
        <v>88.56449523582523</v>
      </c>
      <c r="H7" s="35" t="str">
        <f t="shared" si="6"/>
        <v>88.6°</v>
      </c>
      <c r="I7" s="1">
        <f t="shared" si="7"/>
        <v>184</v>
      </c>
      <c r="J7" s="35">
        <f t="shared" si="8"/>
        <v>356</v>
      </c>
    </row>
    <row r="8" spans="1:10" ht="12.75">
      <c r="A8" s="50">
        <v>5</v>
      </c>
      <c r="B8" s="35">
        <f t="shared" si="0"/>
        <v>175</v>
      </c>
      <c r="C8" s="2">
        <f t="shared" si="1"/>
        <v>4.667139251683383</v>
      </c>
      <c r="D8" s="35" t="str">
        <f t="shared" si="2"/>
        <v> 4° 40'</v>
      </c>
      <c r="E8" s="2">
        <f t="shared" si="3"/>
        <v>68.92681279061625</v>
      </c>
      <c r="F8" s="35" t="str">
        <f t="shared" si="4"/>
        <v> 68° 56'</v>
      </c>
      <c r="G8" s="2">
        <f t="shared" si="5"/>
        <v>88.20418609261974</v>
      </c>
      <c r="H8" s="35" t="str">
        <f t="shared" si="6"/>
        <v>88.2°</v>
      </c>
      <c r="I8" s="1">
        <f t="shared" si="7"/>
        <v>185</v>
      </c>
      <c r="J8" s="35">
        <f t="shared" si="8"/>
        <v>355</v>
      </c>
    </row>
    <row r="9" spans="1:10" ht="12.75">
      <c r="A9" s="50">
        <v>6</v>
      </c>
      <c r="B9" s="35">
        <f t="shared" si="0"/>
        <v>174</v>
      </c>
      <c r="C9" s="2">
        <f t="shared" si="1"/>
        <v>5.600162784144029</v>
      </c>
      <c r="D9" s="35" t="str">
        <f t="shared" si="2"/>
        <v> 5° 36'</v>
      </c>
      <c r="E9" s="2">
        <f t="shared" si="3"/>
        <v>68.89448556028567</v>
      </c>
      <c r="F9" s="35" t="str">
        <f t="shared" si="4"/>
        <v> 68° 54'</v>
      </c>
      <c r="G9" s="2">
        <f t="shared" si="5"/>
        <v>87.8429175009321</v>
      </c>
      <c r="H9" s="35" t="str">
        <f t="shared" si="6"/>
        <v>87.8°</v>
      </c>
      <c r="I9" s="1">
        <f t="shared" si="7"/>
        <v>186</v>
      </c>
      <c r="J9" s="35">
        <f t="shared" si="8"/>
        <v>354</v>
      </c>
    </row>
    <row r="10" spans="1:10" ht="12.75">
      <c r="A10" s="50">
        <v>7</v>
      </c>
      <c r="B10" s="35">
        <f t="shared" si="0"/>
        <v>173</v>
      </c>
      <c r="C10" s="2">
        <f t="shared" si="1"/>
        <v>6.532964378544778</v>
      </c>
      <c r="D10" s="35" t="str">
        <f t="shared" si="2"/>
        <v> 6° 32'</v>
      </c>
      <c r="E10" s="2">
        <f t="shared" si="3"/>
        <v>68.85618181567044</v>
      </c>
      <c r="F10" s="35" t="str">
        <f t="shared" si="4"/>
        <v> 68° 51'</v>
      </c>
      <c r="G10" s="2">
        <f t="shared" si="5"/>
        <v>87.4804934035511</v>
      </c>
      <c r="H10" s="35" t="str">
        <f t="shared" si="6"/>
        <v>87.5°</v>
      </c>
      <c r="I10" s="1">
        <f t="shared" si="7"/>
        <v>187</v>
      </c>
      <c r="J10" s="35">
        <f t="shared" si="8"/>
        <v>353</v>
      </c>
    </row>
    <row r="11" spans="1:10" ht="12.75">
      <c r="A11" s="50">
        <v>8</v>
      </c>
      <c r="B11" s="35">
        <f t="shared" si="0"/>
        <v>172</v>
      </c>
      <c r="C11" s="2">
        <f t="shared" si="1"/>
        <v>7.465505869308878</v>
      </c>
      <c r="D11" s="35" t="str">
        <f t="shared" si="2"/>
        <v> 7° 28'</v>
      </c>
      <c r="E11" s="2">
        <f t="shared" si="3"/>
        <v>68.81185164007103</v>
      </c>
      <c r="F11" s="35" t="str">
        <f t="shared" si="4"/>
        <v> 68° 49'</v>
      </c>
      <c r="G11" s="2">
        <f t="shared" si="5"/>
        <v>87.11671544387693</v>
      </c>
      <c r="H11" s="35" t="str">
        <f t="shared" si="6"/>
        <v>87.1°</v>
      </c>
      <c r="I11" s="1">
        <f t="shared" si="7"/>
        <v>188</v>
      </c>
      <c r="J11" s="35">
        <f t="shared" si="8"/>
        <v>352</v>
      </c>
    </row>
    <row r="12" spans="1:10" ht="12.75">
      <c r="A12" s="50">
        <v>9</v>
      </c>
      <c r="B12" s="35">
        <f t="shared" si="0"/>
        <v>171</v>
      </c>
      <c r="C12" s="2">
        <f t="shared" si="1"/>
        <v>8.397748539050243</v>
      </c>
      <c r="D12" s="35" t="str">
        <f t="shared" si="2"/>
        <v> 8° 24'</v>
      </c>
      <c r="E12" s="2">
        <f t="shared" si="3"/>
        <v>68.76143705014775</v>
      </c>
      <c r="F12" s="35" t="str">
        <f t="shared" si="4"/>
        <v> 68° 46'</v>
      </c>
      <c r="G12" s="2">
        <f t="shared" si="5"/>
        <v>86.75138256064712</v>
      </c>
      <c r="H12" s="35" t="str">
        <f t="shared" si="6"/>
        <v>86.8°</v>
      </c>
      <c r="I12" s="1">
        <f t="shared" si="7"/>
        <v>189</v>
      </c>
      <c r="J12" s="35">
        <f t="shared" si="8"/>
        <v>351</v>
      </c>
    </row>
    <row r="13" spans="1:10" ht="12.75">
      <c r="A13" s="50">
        <v>10</v>
      </c>
      <c r="B13" s="35">
        <f t="shared" si="0"/>
        <v>170</v>
      </c>
      <c r="C13" s="2">
        <f t="shared" si="1"/>
        <v>9.329653033159014</v>
      </c>
      <c r="D13" s="35" t="str">
        <f t="shared" si="2"/>
        <v> 9° 20'</v>
      </c>
      <c r="E13" s="2">
        <f t="shared" si="3"/>
        <v>68.70487182642071</v>
      </c>
      <c r="F13" s="35" t="str">
        <f t="shared" si="4"/>
        <v> 68° 42'</v>
      </c>
      <c r="G13" s="2">
        <f t="shared" si="5"/>
        <v>86.38429057225973</v>
      </c>
      <c r="H13" s="35" t="str">
        <f t="shared" si="6"/>
        <v>86.4°</v>
      </c>
      <c r="I13" s="1">
        <f t="shared" si="7"/>
        <v>190</v>
      </c>
      <c r="J13" s="35">
        <f t="shared" si="8"/>
        <v>350</v>
      </c>
    </row>
    <row r="14" spans="1:10" ht="12.75">
      <c r="A14" s="50">
        <v>11</v>
      </c>
      <c r="B14" s="35">
        <f t="shared" si="0"/>
        <v>169</v>
      </c>
      <c r="C14" s="2">
        <f t="shared" si="1"/>
        <v>10.261179271663979</v>
      </c>
      <c r="D14" s="35" t="str">
        <f t="shared" si="2"/>
        <v> 10° 16'</v>
      </c>
      <c r="E14" s="2">
        <f t="shared" si="3"/>
        <v>68.64208131874673</v>
      </c>
      <c r="F14" s="35" t="str">
        <f t="shared" si="4"/>
        <v> 68° 39'</v>
      </c>
      <c r="G14" s="2">
        <f t="shared" si="5"/>
        <v>86.01523174904271</v>
      </c>
      <c r="H14" s="35" t="str">
        <f t="shared" si="6"/>
        <v>86.0°</v>
      </c>
      <c r="I14" s="1">
        <f t="shared" si="7"/>
        <v>191</v>
      </c>
      <c r="J14" s="35">
        <f t="shared" si="8"/>
        <v>349</v>
      </c>
    </row>
    <row r="15" spans="1:10" ht="12.75">
      <c r="A15" s="50">
        <v>12</v>
      </c>
      <c r="B15" s="35">
        <f t="shared" si="0"/>
        <v>168</v>
      </c>
      <c r="C15" s="2">
        <f t="shared" si="1"/>
        <v>11.192286357974218</v>
      </c>
      <c r="D15" s="35" t="str">
        <f t="shared" si="2"/>
        <v> 11° 12'</v>
      </c>
      <c r="E15" s="2">
        <f t="shared" si="3"/>
        <v>68.57298222583213</v>
      </c>
      <c r="F15" s="35" t="str">
        <f t="shared" si="4"/>
        <v> 68° 34'</v>
      </c>
      <c r="G15" s="2">
        <f t="shared" si="5"/>
        <v>85.64399437174748</v>
      </c>
      <c r="H15" s="35" t="str">
        <f t="shared" si="6"/>
        <v>85.6°</v>
      </c>
      <c r="I15" s="1">
        <f t="shared" si="7"/>
        <v>192</v>
      </c>
      <c r="J15" s="35">
        <f t="shared" si="8"/>
        <v>348</v>
      </c>
    </row>
    <row r="16" spans="1:10" ht="12.75">
      <c r="A16" s="50">
        <v>13</v>
      </c>
      <c r="B16" s="35">
        <f t="shared" si="0"/>
        <v>167</v>
      </c>
      <c r="C16" s="2">
        <f t="shared" si="1"/>
        <v>12.122932484081073</v>
      </c>
      <c r="D16" s="35" t="str">
        <f t="shared" si="2"/>
        <v> 12° 07'</v>
      </c>
      <c r="E16" s="2">
        <f t="shared" si="3"/>
        <v>68.49748234771083</v>
      </c>
      <c r="F16" s="35" t="str">
        <f t="shared" si="4"/>
        <v> 68° 30'</v>
      </c>
      <c r="G16" s="2">
        <f t="shared" si="5"/>
        <v>85.2703622744706</v>
      </c>
      <c r="H16" s="35" t="str">
        <f t="shared" si="6"/>
        <v>85.3°</v>
      </c>
      <c r="I16" s="1">
        <f t="shared" si="7"/>
        <v>193</v>
      </c>
      <c r="J16" s="35">
        <f t="shared" si="8"/>
        <v>347</v>
      </c>
    </row>
    <row r="17" spans="1:10" ht="12.75">
      <c r="A17" s="50">
        <v>14</v>
      </c>
      <c r="B17" s="35">
        <f t="shared" si="0"/>
        <v>166</v>
      </c>
      <c r="C17" s="2">
        <f t="shared" si="1"/>
        <v>13.053074831777</v>
      </c>
      <c r="D17" s="35" t="str">
        <f t="shared" si="2"/>
        <v> 13° 03'</v>
      </c>
      <c r="E17" s="2">
        <f t="shared" si="3"/>
        <v>68.41548030997976</v>
      </c>
      <c r="F17" s="35" t="str">
        <f t="shared" si="4"/>
        <v> 68° 25'</v>
      </c>
      <c r="G17" s="2">
        <f t="shared" si="5"/>
        <v>84.89411437011447</v>
      </c>
      <c r="H17" s="35" t="str">
        <f t="shared" si="6"/>
        <v>84.9°</v>
      </c>
      <c r="I17" s="1">
        <f t="shared" si="7"/>
        <v>194</v>
      </c>
      <c r="J17" s="35">
        <f t="shared" si="8"/>
        <v>346</v>
      </c>
    </row>
    <row r="18" spans="1:10" ht="12.75">
      <c r="A18" s="50">
        <v>15</v>
      </c>
      <c r="B18" s="35">
        <f t="shared" si="0"/>
        <v>165</v>
      </c>
      <c r="C18" s="2">
        <f t="shared" si="1"/>
        <v>13.98266946942031</v>
      </c>
      <c r="D18" s="35" t="str">
        <f t="shared" si="2"/>
        <v> 13° 59'</v>
      </c>
      <c r="E18" s="2">
        <f t="shared" si="3"/>
        <v>68.32686525843982</v>
      </c>
      <c r="F18" s="35" t="str">
        <f t="shared" si="4"/>
        <v> 68° 20'</v>
      </c>
      <c r="G18" s="2">
        <f t="shared" si="5"/>
        <v>84.51502415639882</v>
      </c>
      <c r="H18" s="35" t="str">
        <f t="shared" si="6"/>
        <v>84.5°</v>
      </c>
      <c r="I18" s="1">
        <f t="shared" si="7"/>
        <v>195</v>
      </c>
      <c r="J18" s="35">
        <f t="shared" si="8"/>
        <v>345</v>
      </c>
    </row>
    <row r="19" spans="1:10" ht="12.75">
      <c r="A19" s="50">
        <v>16</v>
      </c>
      <c r="B19" s="35">
        <f t="shared" si="0"/>
        <v>164</v>
      </c>
      <c r="C19" s="2">
        <f t="shared" si="1"/>
        <v>14.911671243743505</v>
      </c>
      <c r="D19" s="35" t="str">
        <f t="shared" si="2"/>
        <v> 14° 55'</v>
      </c>
      <c r="E19" s="2">
        <f t="shared" si="3"/>
        <v>68.23151652263806</v>
      </c>
      <c r="F19" s="35" t="str">
        <f t="shared" si="4"/>
        <v> 68° 14'</v>
      </c>
      <c r="G19" s="2">
        <f t="shared" si="5"/>
        <v>84.1328592003279</v>
      </c>
      <c r="H19" s="35" t="str">
        <f t="shared" si="6"/>
        <v>84.1°</v>
      </c>
      <c r="I19" s="1">
        <f t="shared" si="7"/>
        <v>196</v>
      </c>
      <c r="J19" s="35">
        <f t="shared" si="8"/>
        <v>344</v>
      </c>
    </row>
    <row r="20" spans="1:10" ht="12.75">
      <c r="A20" s="50">
        <v>17</v>
      </c>
      <c r="B20" s="35">
        <f t="shared" si="0"/>
        <v>163</v>
      </c>
      <c r="C20" s="2">
        <f t="shared" si="1"/>
        <v>15.840033666167946</v>
      </c>
      <c r="D20" s="35" t="str">
        <f t="shared" si="2"/>
        <v> 15° 50'</v>
      </c>
      <c r="E20" s="2">
        <f t="shared" si="3"/>
        <v>68.12930324664502</v>
      </c>
      <c r="F20" s="35" t="str">
        <f t="shared" si="4"/>
        <v> 68° 08'</v>
      </c>
      <c r="G20" s="2">
        <f t="shared" si="5"/>
        <v>83.74738059888891</v>
      </c>
      <c r="H20" s="35" t="str">
        <f t="shared" si="6"/>
        <v>83.7°</v>
      </c>
      <c r="I20" s="1">
        <f t="shared" si="7"/>
        <v>197</v>
      </c>
      <c r="J20" s="35">
        <f t="shared" si="8"/>
        <v>343</v>
      </c>
    </row>
    <row r="21" spans="1:10" ht="12.75">
      <c r="A21" s="50">
        <v>18</v>
      </c>
      <c r="B21" s="35">
        <f t="shared" si="0"/>
        <v>162</v>
      </c>
      <c r="C21" s="2">
        <f t="shared" si="1"/>
        <v>16.767708793048254</v>
      </c>
      <c r="D21" s="35" t="str">
        <f t="shared" si="2"/>
        <v> 16° 46'</v>
      </c>
      <c r="E21" s="2">
        <f t="shared" si="3"/>
        <v>68.02008398522912</v>
      </c>
      <c r="F21" s="35" t="str">
        <f t="shared" si="4"/>
        <v> 68° 01'</v>
      </c>
      <c r="G21" s="2">
        <f t="shared" si="5"/>
        <v>83.35834241362518</v>
      </c>
      <c r="H21" s="35" t="str">
        <f t="shared" si="6"/>
        <v>83.4°</v>
      </c>
      <c r="I21" s="1">
        <f t="shared" si="7"/>
        <v>198</v>
      </c>
      <c r="J21" s="35">
        <f t="shared" si="8"/>
        <v>342</v>
      </c>
    </row>
    <row r="22" spans="1:10" ht="12.75">
      <c r="A22" s="50">
        <v>19</v>
      </c>
      <c r="B22" s="35">
        <f t="shared" si="0"/>
        <v>161</v>
      </c>
      <c r="C22" s="2">
        <f t="shared" si="1"/>
        <v>17.694647099226394</v>
      </c>
      <c r="D22" s="35" t="str">
        <f t="shared" si="2"/>
        <v> 17° 42'</v>
      </c>
      <c r="E22" s="2">
        <f t="shared" si="3"/>
        <v>67.90370626340737</v>
      </c>
      <c r="F22" s="35" t="str">
        <f t="shared" si="4"/>
        <v> 67° 54'</v>
      </c>
      <c r="G22" s="2">
        <f t="shared" si="5"/>
        <v>82.96549107657583</v>
      </c>
      <c r="H22" s="35" t="str">
        <f t="shared" si="6"/>
        <v>83.0°</v>
      </c>
      <c r="I22" s="1">
        <f t="shared" si="7"/>
        <v>199</v>
      </c>
      <c r="J22" s="35">
        <f t="shared" si="8"/>
        <v>341</v>
      </c>
    </row>
    <row r="23" spans="1:10" ht="12.75">
      <c r="A23" s="50">
        <v>20</v>
      </c>
      <c r="B23" s="35">
        <f t="shared" si="0"/>
        <v>160</v>
      </c>
      <c r="C23" s="2">
        <f t="shared" si="1"/>
        <v>18.620797344226116</v>
      </c>
      <c r="D23" s="35" t="str">
        <f t="shared" si="2"/>
        <v> 18° 37'</v>
      </c>
      <c r="E23" s="2">
        <f t="shared" si="3"/>
        <v>67.78000609715657</v>
      </c>
      <c r="F23" s="35" t="str">
        <f t="shared" si="4"/>
        <v> 67° 47'</v>
      </c>
      <c r="G23" s="2">
        <f t="shared" si="5"/>
        <v>82.56856476491085</v>
      </c>
      <c r="H23" s="35" t="str">
        <f t="shared" si="6"/>
        <v>82.6°</v>
      </c>
      <c r="I23" s="1">
        <f t="shared" si="7"/>
        <v>200</v>
      </c>
      <c r="J23" s="35">
        <f t="shared" si="8"/>
        <v>340</v>
      </c>
    </row>
    <row r="24" spans="1:10" ht="12.75">
      <c r="A24" s="50">
        <v>21</v>
      </c>
      <c r="B24" s="35">
        <f t="shared" si="0"/>
        <v>159</v>
      </c>
      <c r="C24" s="2">
        <f t="shared" si="1"/>
        <v>19.546106430365075</v>
      </c>
      <c r="D24" s="35" t="str">
        <f t="shared" si="2"/>
        <v> 19° 33'</v>
      </c>
      <c r="E24" s="2">
        <f t="shared" si="3"/>
        <v>67.6488074728611</v>
      </c>
      <c r="F24" s="35" t="str">
        <f t="shared" si="4"/>
        <v> 67° 39'</v>
      </c>
      <c r="G24" s="2">
        <f t="shared" si="5"/>
        <v>82.16729274141109</v>
      </c>
      <c r="H24" s="35" t="str">
        <f t="shared" si="6"/>
        <v>82.2°</v>
      </c>
      <c r="I24" s="1">
        <f t="shared" si="7"/>
        <v>201</v>
      </c>
      <c r="J24" s="35">
        <f t="shared" si="8"/>
        <v>339</v>
      </c>
    </row>
    <row r="25" spans="1:10" ht="12.75">
      <c r="A25" s="50">
        <v>22</v>
      </c>
      <c r="B25" s="35">
        <f t="shared" si="0"/>
        <v>158</v>
      </c>
      <c r="C25" s="2">
        <f t="shared" si="1"/>
        <v>20.470519252001026</v>
      </c>
      <c r="D25" s="35" t="str">
        <f t="shared" si="2"/>
        <v> 20° 28'</v>
      </c>
      <c r="E25" s="2">
        <f t="shared" si="3"/>
        <v>67.50992178285253</v>
      </c>
      <c r="F25" s="35" t="str">
        <f t="shared" si="4"/>
        <v> 67° 31'</v>
      </c>
      <c r="G25" s="2">
        <f t="shared" si="5"/>
        <v>81.76139465774659</v>
      </c>
      <c r="H25" s="35" t="str">
        <f t="shared" si="6"/>
        <v>81.8°</v>
      </c>
      <c r="I25" s="1">
        <f t="shared" si="7"/>
        <v>202</v>
      </c>
      <c r="J25" s="35">
        <f t="shared" si="8"/>
        <v>338</v>
      </c>
    </row>
    <row r="26" spans="1:10" ht="12.75">
      <c r="A26" s="50">
        <v>23</v>
      </c>
      <c r="B26" s="35">
        <f t="shared" si="0"/>
        <v>157</v>
      </c>
      <c r="C26" s="2">
        <f t="shared" si="1"/>
        <v>21.39397853506247</v>
      </c>
      <c r="D26" s="35" t="str">
        <f t="shared" si="2"/>
        <v> 21° 24'</v>
      </c>
      <c r="E26" s="2">
        <f t="shared" si="3"/>
        <v>67.36314721415816</v>
      </c>
      <c r="F26" s="35" t="str">
        <f t="shared" si="4"/>
        <v> 67° 22'</v>
      </c>
      <c r="G26" s="2">
        <f t="shared" si="5"/>
        <v>81.35057981729624</v>
      </c>
      <c r="H26" s="35" t="str">
        <f t="shared" si="6"/>
        <v>81.4°</v>
      </c>
      <c r="I26" s="1">
        <f t="shared" si="7"/>
        <v>203</v>
      </c>
      <c r="J26" s="35">
        <f t="shared" si="8"/>
        <v>337</v>
      </c>
    </row>
    <row r="27" spans="1:10" ht="12.75">
      <c r="A27" s="50">
        <v>24</v>
      </c>
      <c r="B27" s="35">
        <f t="shared" si="0"/>
        <v>156</v>
      </c>
      <c r="C27" s="2">
        <f t="shared" si="1"/>
        <v>22.31642466593997</v>
      </c>
      <c r="D27" s="35" t="str">
        <f t="shared" si="2"/>
        <v> 22° 19'</v>
      </c>
      <c r="E27" s="2">
        <f t="shared" si="3"/>
        <v>67.20826808732465</v>
      </c>
      <c r="F27" s="35" t="str">
        <f t="shared" si="4"/>
        <v> 67° 12'</v>
      </c>
      <c r="G27" s="2">
        <f t="shared" si="5"/>
        <v>80.93454639402238</v>
      </c>
      <c r="H27" s="35" t="str">
        <f t="shared" si="6"/>
        <v>80.9°</v>
      </c>
      <c r="I27" s="1">
        <f t="shared" si="7"/>
        <v>204</v>
      </c>
      <c r="J27" s="35">
        <f t="shared" si="8"/>
        <v>336</v>
      </c>
    </row>
    <row r="28" spans="1:10" ht="12.75">
      <c r="A28" s="50">
        <v>25</v>
      </c>
      <c r="B28" s="35">
        <f t="shared" si="0"/>
        <v>155</v>
      </c>
      <c r="C28" s="2">
        <f t="shared" si="1"/>
        <v>23.237795508732713</v>
      </c>
      <c r="D28" s="35" t="str">
        <f t="shared" si="2"/>
        <v> 23° 14'</v>
      </c>
      <c r="E28" s="2">
        <f t="shared" si="3"/>
        <v>67.0450541419138</v>
      </c>
      <c r="F28" s="35" t="str">
        <f t="shared" si="4"/>
        <v> 67° 03'</v>
      </c>
      <c r="G28" s="2">
        <f t="shared" si="5"/>
        <v>80.5129806036665</v>
      </c>
      <c r="H28" s="35" t="str">
        <f t="shared" si="6"/>
        <v>80.5°</v>
      </c>
      <c r="I28" s="1">
        <f t="shared" si="7"/>
        <v>205</v>
      </c>
      <c r="J28" s="35">
        <f t="shared" si="8"/>
        <v>335</v>
      </c>
    </row>
    <row r="29" spans="1:10" ht="12.75">
      <c r="A29" s="50">
        <v>26</v>
      </c>
      <c r="B29" s="35">
        <f t="shared" si="0"/>
        <v>154</v>
      </c>
      <c r="C29" s="2">
        <f t="shared" si="1"/>
        <v>24.158026209754354</v>
      </c>
      <c r="D29" s="35" t="str">
        <f t="shared" si="2"/>
        <v> 24° 09'</v>
      </c>
      <c r="E29" s="2">
        <f t="shared" si="3"/>
        <v>66.87325976498026</v>
      </c>
      <c r="F29" s="35" t="str">
        <f t="shared" si="4"/>
        <v> 66° 52'</v>
      </c>
      <c r="G29" s="2">
        <f t="shared" si="5"/>
        <v>80.08555582326571</v>
      </c>
      <c r="H29" s="35" t="str">
        <f t="shared" si="6"/>
        <v>80.1°</v>
      </c>
      <c r="I29" s="1">
        <f t="shared" si="7"/>
        <v>206</v>
      </c>
      <c r="J29" s="35">
        <f t="shared" si="8"/>
        <v>334</v>
      </c>
    </row>
    <row r="30" spans="1:10" ht="12.75">
      <c r="A30" s="50">
        <v>27</v>
      </c>
      <c r="B30" s="35">
        <f t="shared" si="0"/>
        <v>153</v>
      </c>
      <c r="C30" s="2">
        <f t="shared" si="1"/>
        <v>25.077048988102316</v>
      </c>
      <c r="D30" s="35" t="str">
        <f t="shared" si="2"/>
        <v> 25° 05'</v>
      </c>
      <c r="E30" s="2">
        <f t="shared" si="3"/>
        <v>66.69262315853894</v>
      </c>
      <c r="F30" s="35" t="str">
        <f t="shared" si="4"/>
        <v> 66° 42'</v>
      </c>
      <c r="G30" s="2">
        <f t="shared" si="5"/>
        <v>79.65193165470588</v>
      </c>
      <c r="H30" s="35" t="str">
        <f t="shared" si="6"/>
        <v>79.7°</v>
      </c>
      <c r="I30" s="1">
        <f t="shared" si="7"/>
        <v>207</v>
      </c>
      <c r="J30" s="35">
        <f t="shared" si="8"/>
        <v>333</v>
      </c>
    </row>
    <row r="31" spans="1:10" ht="12.75">
      <c r="A31" s="50">
        <v>28</v>
      </c>
      <c r="B31" s="35">
        <f t="shared" si="0"/>
        <v>152</v>
      </c>
      <c r="C31" s="2">
        <f t="shared" si="1"/>
        <v>25.99479291098382</v>
      </c>
      <c r="D31" s="35" t="str">
        <f t="shared" si="2"/>
        <v> 25° 60'</v>
      </c>
      <c r="E31" s="2">
        <f t="shared" si="3"/>
        <v>66.50286544170696</v>
      </c>
      <c r="F31" s="35" t="str">
        <f t="shared" si="4"/>
        <v> 66° 30'</v>
      </c>
      <c r="G31" s="2">
        <f t="shared" si="5"/>
        <v>79.21175292772249</v>
      </c>
      <c r="H31" s="35" t="str">
        <f t="shared" si="6"/>
        <v>79.2°</v>
      </c>
      <c r="I31" s="1">
        <f t="shared" si="7"/>
        <v>208</v>
      </c>
      <c r="J31" s="35">
        <f t="shared" si="8"/>
        <v>332</v>
      </c>
    </row>
    <row r="32" spans="1:10" ht="12.75">
      <c r="A32" s="50">
        <v>29</v>
      </c>
      <c r="B32" s="35">
        <f t="shared" si="0"/>
        <v>151</v>
      </c>
      <c r="C32" s="2">
        <f t="shared" si="1"/>
        <v>26.911183652369978</v>
      </c>
      <c r="D32" s="35" t="str">
        <f t="shared" si="2"/>
        <v> 26° 55'</v>
      </c>
      <c r="E32" s="2">
        <f t="shared" si="3"/>
        <v>66.30368968286497</v>
      </c>
      <c r="F32" s="35" t="str">
        <f t="shared" si="4"/>
        <v> 66° 18'</v>
      </c>
      <c r="G32" s="2">
        <f t="shared" si="5"/>
        <v>78.76464863743635</v>
      </c>
      <c r="H32" s="35" t="str">
        <f t="shared" si="6"/>
        <v>78.8°</v>
      </c>
      <c r="I32" s="1">
        <f t="shared" si="7"/>
        <v>209</v>
      </c>
      <c r="J32" s="35">
        <f t="shared" si="8"/>
        <v>331</v>
      </c>
    </row>
    <row r="33" spans="1:10" ht="12.75">
      <c r="A33" s="50">
        <v>30</v>
      </c>
      <c r="B33" s="35">
        <f t="shared" si="0"/>
        <v>150</v>
      </c>
      <c r="C33" s="2">
        <f t="shared" si="1"/>
        <v>27.826143233414086</v>
      </c>
      <c r="D33" s="35" t="str">
        <f t="shared" si="2"/>
        <v> 27° 50'</v>
      </c>
      <c r="E33" s="2">
        <f t="shared" si="3"/>
        <v>66.09477985682632</v>
      </c>
      <c r="F33" s="35" t="str">
        <f t="shared" si="4"/>
        <v> 66° 06'</v>
      </c>
      <c r="G33" s="2">
        <f t="shared" si="5"/>
        <v>78.31023081117007</v>
      </c>
      <c r="H33" s="35" t="str">
        <f t="shared" si="6"/>
        <v>78.3°</v>
      </c>
      <c r="I33" s="1">
        <f t="shared" si="7"/>
        <v>210</v>
      </c>
      <c r="J33" s="35">
        <f t="shared" si="8"/>
        <v>330</v>
      </c>
    </row>
    <row r="34" spans="1:10" ht="12.75">
      <c r="A34" s="50">
        <v>31</v>
      </c>
      <c r="B34" s="35">
        <f t="shared" si="0"/>
        <v>149</v>
      </c>
      <c r="C34" s="2">
        <f t="shared" si="1"/>
        <v>28.739589742921172</v>
      </c>
      <c r="D34" s="35" t="str">
        <f t="shared" si="2"/>
        <v> 28° 44'</v>
      </c>
      <c r="E34" s="2">
        <f t="shared" si="3"/>
        <v>65.87579972162794</v>
      </c>
      <c r="F34" s="35" t="str">
        <f t="shared" si="4"/>
        <v> 65° 53'</v>
      </c>
      <c r="G34" s="2">
        <f t="shared" si="5"/>
        <v>77.84809329893096</v>
      </c>
      <c r="H34" s="35" t="str">
        <f t="shared" si="6"/>
        <v>77.8°</v>
      </c>
      <c r="I34" s="1">
        <f t="shared" si="7"/>
        <v>211</v>
      </c>
      <c r="J34" s="35">
        <f t="shared" si="8"/>
        <v>329</v>
      </c>
    </row>
    <row r="35" spans="1:10" ht="12.75">
      <c r="A35" s="50">
        <v>32</v>
      </c>
      <c r="B35" s="35">
        <f aca="true" t="shared" si="9" ref="B35:B66">180-A35</f>
        <v>148</v>
      </c>
      <c r="C35" s="2">
        <f aca="true" t="shared" si="10" ref="C35:C66">DEGREES(ASIN(COS(RADIANS(F$1))*SIN(RADIANS(A35))))</f>
        <v>29.65143703599124</v>
      </c>
      <c r="D35" s="35" t="str">
        <f aca="true" t="shared" si="11" ref="D35:D66">IF(C35&lt;0,"-"," ")&amp;TEXT(INT(ABS(C35)),"0")&amp;CHAR(176)&amp;TEXT(60*(ABS(C35)-INT(ABS(C35)))," #00")&amp;"'"</f>
        <v> 29° 39'</v>
      </c>
      <c r="E35" s="2">
        <f aca="true" t="shared" si="12" ref="E35:E66">DEGREES(ASIN(COS(RADIANS(F$1))*COS(RADIANS(A35))/SQRT(1-(COS(RADIANS(F$1))*SIN(RADIANS(A35)))^2)))</f>
        <v>65.64639160916902</v>
      </c>
      <c r="F35" s="35" t="str">
        <f aca="true" t="shared" si="13" ref="F35:F66">IF(E35&lt;0,"-"," ")&amp;TEXT(INT(ABS(E35)),"00")&amp;CHAR(176)&amp;TEXT(60*(ABS(E35)-INT(ABS(E35)))," #00")&amp;"'"</f>
        <v> 65° 39'</v>
      </c>
      <c r="G35" s="2">
        <f aca="true" t="shared" si="14" ref="G35:G66">DEGREES(ASIN(COS(RADIANS(A35))/SQRT(1-(COS(RADIANS(F$1))*SIN(RADIANS(A35)))^2)))</f>
        <v>77.37781048157235</v>
      </c>
      <c r="H35" s="35" t="str">
        <f aca="true" t="shared" si="15" ref="H35:H66">TEXT(ROUND(G35,1),"##.0")&amp;CHAR(176)</f>
        <v>77.4°</v>
      </c>
      <c r="I35" s="1">
        <f aca="true" t="shared" si="16" ref="I35:I66">180+A35</f>
        <v>212</v>
      </c>
      <c r="J35" s="35">
        <f aca="true" t="shared" si="17" ref="J35:J66">360-A35</f>
        <v>328</v>
      </c>
    </row>
    <row r="36" spans="1:10" ht="12.75">
      <c r="A36" s="50">
        <v>33</v>
      </c>
      <c r="B36" s="35">
        <f t="shared" si="9"/>
        <v>147</v>
      </c>
      <c r="C36" s="2">
        <f t="shared" si="10"/>
        <v>30.56159440877739</v>
      </c>
      <c r="D36" s="35" t="str">
        <f t="shared" si="11"/>
        <v> 30° 34'</v>
      </c>
      <c r="E36" s="2">
        <f t="shared" si="12"/>
        <v>65.40617512352287</v>
      </c>
      <c r="F36" s="35" t="str">
        <f t="shared" si="13"/>
        <v> 65° 24'</v>
      </c>
      <c r="G36" s="2">
        <f t="shared" si="14"/>
        <v>76.89893589025606</v>
      </c>
      <c r="H36" s="35" t="str">
        <f t="shared" si="15"/>
        <v>76.9°</v>
      </c>
      <c r="I36" s="1">
        <f t="shared" si="16"/>
        <v>213</v>
      </c>
      <c r="J36" s="35">
        <f t="shared" si="17"/>
        <v>327</v>
      </c>
    </row>
    <row r="37" spans="1:10" ht="12.75">
      <c r="A37" s="50">
        <v>34</v>
      </c>
      <c r="B37" s="35">
        <f t="shared" si="9"/>
        <v>146</v>
      </c>
      <c r="C37" s="2">
        <f t="shared" si="10"/>
        <v>31.46996624709949</v>
      </c>
      <c r="D37" s="35" t="str">
        <f t="shared" si="11"/>
        <v> 31° 28'</v>
      </c>
      <c r="E37" s="2">
        <f t="shared" si="12"/>
        <v>65.15474574034025</v>
      </c>
      <c r="F37" s="35" t="str">
        <f t="shared" si="13"/>
        <v> 65° 09'</v>
      </c>
      <c r="G37" s="2">
        <f t="shared" si="14"/>
        <v>76.41100073044333</v>
      </c>
      <c r="H37" s="35" t="str">
        <f t="shared" si="15"/>
        <v>76.4°</v>
      </c>
      <c r="I37" s="1">
        <f t="shared" si="16"/>
        <v>214</v>
      </c>
      <c r="J37" s="35">
        <f t="shared" si="17"/>
        <v>326</v>
      </c>
    </row>
    <row r="38" spans="1:10" ht="12.75">
      <c r="A38" s="50">
        <v>35</v>
      </c>
      <c r="B38" s="35">
        <f t="shared" si="9"/>
        <v>145</v>
      </c>
      <c r="C38" s="2">
        <f t="shared" si="10"/>
        <v>32.37645164643405</v>
      </c>
      <c r="D38" s="35" t="str">
        <f t="shared" si="11"/>
        <v> 32° 23'</v>
      </c>
      <c r="E38" s="2">
        <f t="shared" si="12"/>
        <v>64.89167330035168</v>
      </c>
      <c r="F38" s="35" t="str">
        <f t="shared" si="13"/>
        <v> 64° 54'</v>
      </c>
      <c r="G38" s="2">
        <f t="shared" si="14"/>
        <v>75.9135123032435</v>
      </c>
      <c r="H38" s="35" t="str">
        <f t="shared" si="15"/>
        <v>75.9°</v>
      </c>
      <c r="I38" s="1">
        <f t="shared" si="16"/>
        <v>215</v>
      </c>
      <c r="J38" s="35">
        <f t="shared" si="17"/>
        <v>325</v>
      </c>
    </row>
    <row r="39" spans="1:10" ht="12.75">
      <c r="A39" s="50">
        <v>36</v>
      </c>
      <c r="B39" s="35">
        <f t="shared" si="9"/>
        <v>144</v>
      </c>
      <c r="C39" s="2">
        <f t="shared" si="10"/>
        <v>33.28094400055834</v>
      </c>
      <c r="D39" s="35" t="str">
        <f t="shared" si="11"/>
        <v> 33° 17'</v>
      </c>
      <c r="E39" s="2">
        <f t="shared" si="12"/>
        <v>64.61650038957202</v>
      </c>
      <c r="F39" s="35" t="str">
        <f t="shared" si="13"/>
        <v> 64° 37'</v>
      </c>
      <c r="G39" s="2">
        <f t="shared" si="14"/>
        <v>75.40595231655263</v>
      </c>
      <c r="H39" s="35" t="str">
        <f t="shared" si="15"/>
        <v>75.4°</v>
      </c>
      <c r="I39" s="1">
        <f t="shared" si="16"/>
        <v>216</v>
      </c>
      <c r="J39" s="35">
        <f t="shared" si="17"/>
        <v>324</v>
      </c>
    </row>
    <row r="40" spans="1:10" ht="12.75">
      <c r="A40" s="50">
        <v>37</v>
      </c>
      <c r="B40" s="35">
        <f t="shared" si="9"/>
        <v>143</v>
      </c>
      <c r="C40" s="2">
        <f t="shared" si="10"/>
        <v>34.18333055585995</v>
      </c>
      <c r="D40" s="35" t="str">
        <f t="shared" si="11"/>
        <v> 34° 11'</v>
      </c>
      <c r="E40" s="2">
        <f t="shared" si="12"/>
        <v>64.32874059842251</v>
      </c>
      <c r="F40" s="35" t="str">
        <f t="shared" si="13"/>
        <v> 64° 20'</v>
      </c>
      <c r="G40" s="2">
        <f t="shared" si="14"/>
        <v>74.88777507803889</v>
      </c>
      <c r="H40" s="35" t="str">
        <f t="shared" si="15"/>
        <v>74.9°</v>
      </c>
      <c r="I40" s="1">
        <f t="shared" si="16"/>
        <v>217</v>
      </c>
      <c r="J40" s="35">
        <f t="shared" si="17"/>
        <v>323</v>
      </c>
    </row>
    <row r="41" spans="1:10" ht="12.75">
      <c r="A41" s="50">
        <v>38</v>
      </c>
      <c r="B41" s="35">
        <f t="shared" si="9"/>
        <v>142</v>
      </c>
      <c r="C41" s="2">
        <f t="shared" si="10"/>
        <v>35.08349192803124</v>
      </c>
      <c r="D41" s="35" t="str">
        <f t="shared" si="11"/>
        <v> 35° 05'</v>
      </c>
      <c r="E41" s="2">
        <f t="shared" si="12"/>
        <v>64.02787665162565</v>
      </c>
      <c r="F41" s="35" t="str">
        <f t="shared" si="13"/>
        <v> 64° 02'</v>
      </c>
      <c r="G41" s="2">
        <f t="shared" si="14"/>
        <v>74.35840556167851</v>
      </c>
      <c r="H41" s="35" t="str">
        <f t="shared" si="15"/>
        <v>74.4°</v>
      </c>
      <c r="I41" s="1">
        <f t="shared" si="16"/>
        <v>218</v>
      </c>
      <c r="J41" s="35">
        <f t="shared" si="17"/>
        <v>322</v>
      </c>
    </row>
    <row r="42" spans="1:10" ht="12.75">
      <c r="A42" s="50">
        <v>39</v>
      </c>
      <c r="B42" s="35">
        <f t="shared" si="9"/>
        <v>141</v>
      </c>
      <c r="C42" s="2">
        <f t="shared" si="10"/>
        <v>35.981301577546915</v>
      </c>
      <c r="D42" s="35" t="str">
        <f t="shared" si="11"/>
        <v> 35° 59'</v>
      </c>
      <c r="E42" s="2">
        <f t="shared" si="12"/>
        <v>63.713358400417015</v>
      </c>
      <c r="F42" s="35" t="str">
        <f t="shared" si="13"/>
        <v> 63° 43'</v>
      </c>
      <c r="G42" s="2">
        <f t="shared" si="14"/>
        <v>73.81723733924437</v>
      </c>
      <c r="H42" s="35" t="str">
        <f t="shared" si="15"/>
        <v>73.8°</v>
      </c>
      <c r="I42" s="1">
        <f t="shared" si="16"/>
        <v>219</v>
      </c>
      <c r="J42" s="35">
        <f t="shared" si="17"/>
        <v>321</v>
      </c>
    </row>
    <row r="43" spans="1:10" ht="12.75">
      <c r="A43" s="50">
        <v>40</v>
      </c>
      <c r="B43" s="35">
        <f t="shared" si="9"/>
        <v>140</v>
      </c>
      <c r="C43" s="2">
        <f t="shared" si="10"/>
        <v>36.87662523997331</v>
      </c>
      <c r="D43" s="35" t="str">
        <f t="shared" si="11"/>
        <v> 36° 53'</v>
      </c>
      <c r="E43" s="2">
        <f t="shared" si="12"/>
        <v>63.38460066837444</v>
      </c>
      <c r="F43" s="35" t="str">
        <f t="shared" si="13"/>
        <v> 63° 23'</v>
      </c>
      <c r="G43" s="2">
        <f t="shared" si="14"/>
        <v>73.26363036791275</v>
      </c>
      <c r="H43" s="35" t="str">
        <f t="shared" si="15"/>
        <v>73.3°</v>
      </c>
      <c r="I43" s="1">
        <f t="shared" si="16"/>
        <v>220</v>
      </c>
      <c r="J43" s="35">
        <f t="shared" si="17"/>
        <v>320</v>
      </c>
    </row>
    <row r="44" spans="1:10" ht="12.75">
      <c r="A44" s="50">
        <v>41</v>
      </c>
      <c r="B44" s="35">
        <f t="shared" si="9"/>
        <v>139</v>
      </c>
      <c r="C44" s="2">
        <f t="shared" si="10"/>
        <v>37.769320306775825</v>
      </c>
      <c r="D44" s="35" t="str">
        <f t="shared" si="11"/>
        <v> 37° 46'</v>
      </c>
      <c r="E44" s="2">
        <f t="shared" si="12"/>
        <v>63.04098094202312</v>
      </c>
      <c r="F44" s="35" t="str">
        <f t="shared" si="13"/>
        <v> 63° 02'</v>
      </c>
      <c r="G44" s="2">
        <f t="shared" si="14"/>
        <v>72.69690862502016</v>
      </c>
      <c r="H44" s="35" t="str">
        <f t="shared" si="15"/>
        <v>72.7°</v>
      </c>
      <c r="I44" s="1">
        <f t="shared" si="16"/>
        <v>221</v>
      </c>
      <c r="J44" s="35">
        <f t="shared" si="17"/>
        <v>319</v>
      </c>
    </row>
    <row r="45" spans="1:10" ht="12.75">
      <c r="A45" s="50">
        <v>42</v>
      </c>
      <c r="B45" s="35">
        <f t="shared" si="9"/>
        <v>138</v>
      </c>
      <c r="C45" s="2">
        <f t="shared" si="10"/>
        <v>38.659235151876146</v>
      </c>
      <c r="D45" s="35" t="str">
        <f t="shared" si="11"/>
        <v> 38° 40'</v>
      </c>
      <c r="E45" s="2">
        <f t="shared" si="12"/>
        <v>62.68183689736511</v>
      </c>
      <c r="F45" s="35" t="str">
        <f t="shared" si="13"/>
        <v> 62° 41'</v>
      </c>
      <c r="G45" s="2">
        <f t="shared" si="14"/>
        <v>72.11635758099821</v>
      </c>
      <c r="H45" s="35" t="str">
        <f t="shared" si="15"/>
        <v>72.1°</v>
      </c>
      <c r="I45" s="1">
        <f t="shared" si="16"/>
        <v>222</v>
      </c>
      <c r="J45" s="35">
        <f t="shared" si="17"/>
        <v>318</v>
      </c>
    </row>
    <row r="46" spans="1:10" ht="12.75">
      <c r="A46" s="50">
        <v>43</v>
      </c>
      <c r="B46" s="35">
        <f t="shared" si="9"/>
        <v>137</v>
      </c>
      <c r="C46" s="2">
        <f t="shared" si="10"/>
        <v>39.54620839876159</v>
      </c>
      <c r="D46" s="35" t="str">
        <f t="shared" si="11"/>
        <v> 39° 33'</v>
      </c>
      <c r="E46" s="2">
        <f t="shared" si="12"/>
        <v>62.30646375365873</v>
      </c>
      <c r="F46" s="35" t="str">
        <f t="shared" si="13"/>
        <v> 62° 18'</v>
      </c>
      <c r="G46" s="2">
        <f t="shared" si="14"/>
        <v>71.52122150169843</v>
      </c>
      <c r="H46" s="35" t="str">
        <f t="shared" si="15"/>
        <v>71.5°</v>
      </c>
      <c r="I46" s="1">
        <f t="shared" si="16"/>
        <v>223</v>
      </c>
      <c r="J46" s="35">
        <f t="shared" si="17"/>
        <v>317</v>
      </c>
    </row>
    <row r="47" spans="1:10" ht="12.75">
      <c r="A47" s="50">
        <v>44</v>
      </c>
      <c r="B47" s="35">
        <f t="shared" si="9"/>
        <v>136</v>
      </c>
      <c r="C47" s="2">
        <f t="shared" si="10"/>
        <v>40.43006812246543</v>
      </c>
      <c r="D47" s="35" t="str">
        <f t="shared" si="11"/>
        <v> 40° 26'</v>
      </c>
      <c r="E47" s="2">
        <f t="shared" si="12"/>
        <v>61.914111446187384</v>
      </c>
      <c r="F47" s="35" t="str">
        <f t="shared" si="13"/>
        <v> 61° 55'</v>
      </c>
      <c r="G47" s="2">
        <f t="shared" si="14"/>
        <v>70.9107005717389</v>
      </c>
      <c r="H47" s="35" t="str">
        <f t="shared" si="15"/>
        <v>70.9°</v>
      </c>
      <c r="I47" s="1">
        <f t="shared" si="16"/>
        <v>224</v>
      </c>
      <c r="J47" s="35">
        <f t="shared" si="17"/>
        <v>316</v>
      </c>
    </row>
    <row r="48" spans="1:10" ht="12.75">
      <c r="A48" s="50">
        <v>45</v>
      </c>
      <c r="B48" s="35">
        <f t="shared" si="9"/>
        <v>135</v>
      </c>
      <c r="C48" s="2">
        <f t="shared" si="10"/>
        <v>41.3106309802181</v>
      </c>
      <c r="D48" s="35" t="str">
        <f t="shared" si="11"/>
        <v> 41° 19'</v>
      </c>
      <c r="E48" s="2">
        <f t="shared" si="12"/>
        <v>61.503981610489745</v>
      </c>
      <c r="F48" s="35" t="str">
        <f t="shared" si="13"/>
        <v> 61° 30'</v>
      </c>
      <c r="G48" s="2">
        <f t="shared" si="14"/>
        <v>70.28394783124286</v>
      </c>
      <c r="H48" s="35" t="str">
        <f t="shared" si="15"/>
        <v>70.3°</v>
      </c>
      <c r="I48" s="1">
        <f t="shared" si="16"/>
        <v>225</v>
      </c>
      <c r="J48" s="35">
        <f t="shared" si="17"/>
        <v>315</v>
      </c>
    </row>
    <row r="49" spans="1:10" ht="12.75">
      <c r="A49" s="50">
        <v>46</v>
      </c>
      <c r="B49" s="35">
        <f t="shared" si="9"/>
        <v>134</v>
      </c>
      <c r="C49" s="2">
        <f t="shared" si="10"/>
        <v>42.187701264019594</v>
      </c>
      <c r="D49" s="35" t="str">
        <f t="shared" si="11"/>
        <v> 42° 11'</v>
      </c>
      <c r="E49" s="2">
        <f t="shared" si="12"/>
        <v>61.07522437166177</v>
      </c>
      <c r="F49" s="35" t="str">
        <f t="shared" si="13"/>
        <v> 61° 05'</v>
      </c>
      <c r="G49" s="2">
        <f t="shared" si="14"/>
        <v>69.64006591948328</v>
      </c>
      <c r="H49" s="35" t="str">
        <f t="shared" si="15"/>
        <v>69.6°</v>
      </c>
      <c r="I49" s="1">
        <f t="shared" si="16"/>
        <v>226</v>
      </c>
      <c r="J49" s="35">
        <f t="shared" si="17"/>
        <v>314</v>
      </c>
    </row>
    <row r="50" spans="1:10" ht="12.75">
      <c r="A50" s="50">
        <v>47</v>
      </c>
      <c r="B50" s="35">
        <f t="shared" si="9"/>
        <v>133</v>
      </c>
      <c r="C50" s="2">
        <f t="shared" si="10"/>
        <v>43.061069867802466</v>
      </c>
      <c r="D50" s="35" t="str">
        <f t="shared" si="11"/>
        <v> 43° 04'</v>
      </c>
      <c r="E50" s="2">
        <f t="shared" si="12"/>
        <v>60.626934934001774</v>
      </c>
      <c r="F50" s="35" t="str">
        <f t="shared" si="13"/>
        <v> 60° 38'</v>
      </c>
      <c r="G50" s="2">
        <f t="shared" si="14"/>
        <v>68.97810362061338</v>
      </c>
      <c r="H50" s="35" t="str">
        <f t="shared" si="15"/>
        <v>69.0°</v>
      </c>
      <c r="I50" s="1">
        <f t="shared" si="16"/>
        <v>227</v>
      </c>
      <c r="J50" s="35">
        <f t="shared" si="17"/>
        <v>313</v>
      </c>
    </row>
    <row r="51" spans="1:10" ht="12.75">
      <c r="A51" s="50">
        <v>48</v>
      </c>
      <c r="B51" s="35">
        <f t="shared" si="9"/>
        <v>132</v>
      </c>
      <c r="C51" s="2">
        <f t="shared" si="10"/>
        <v>43.930513161252414</v>
      </c>
      <c r="D51" s="35" t="str">
        <f t="shared" si="11"/>
        <v> 43° 56'</v>
      </c>
      <c r="E51" s="2">
        <f t="shared" si="12"/>
        <v>60.158149968593435</v>
      </c>
      <c r="F51" s="35" t="str">
        <f t="shared" si="13"/>
        <v> 60° 09'</v>
      </c>
      <c r="G51" s="2">
        <f t="shared" si="14"/>
        <v>68.29705220899054</v>
      </c>
      <c r="H51" s="35" t="str">
        <f t="shared" si="15"/>
        <v>68.3°</v>
      </c>
      <c r="I51" s="1">
        <f t="shared" si="16"/>
        <v>228</v>
      </c>
      <c r="J51" s="35">
        <f t="shared" si="17"/>
        <v>312</v>
      </c>
    </row>
    <row r="52" spans="1:10" ht="12.75">
      <c r="A52" s="50">
        <v>49</v>
      </c>
      <c r="B52" s="35">
        <f t="shared" si="9"/>
        <v>131</v>
      </c>
      <c r="C52" s="2">
        <f t="shared" si="10"/>
        <v>44.79579176173591</v>
      </c>
      <c r="D52" s="35" t="str">
        <f t="shared" si="11"/>
        <v> 44° 48'</v>
      </c>
      <c r="E52" s="2">
        <f t="shared" si="12"/>
        <v>59.66784379958646</v>
      </c>
      <c r="F52" s="35" t="str">
        <f t="shared" si="13"/>
        <v> 59° 40'</v>
      </c>
      <c r="G52" s="2">
        <f t="shared" si="14"/>
        <v>67.59584159477234</v>
      </c>
      <c r="H52" s="35" t="str">
        <f t="shared" si="15"/>
        <v>67.6°</v>
      </c>
      <c r="I52" s="1">
        <f t="shared" si="16"/>
        <v>229</v>
      </c>
      <c r="J52" s="35">
        <f t="shared" si="17"/>
        <v>311</v>
      </c>
    </row>
    <row r="53" spans="1:10" ht="12.75">
      <c r="A53" s="50">
        <v>50</v>
      </c>
      <c r="B53" s="35">
        <f t="shared" si="9"/>
        <v>130</v>
      </c>
      <c r="C53" s="2">
        <f t="shared" si="10"/>
        <v>45.656649195165485</v>
      </c>
      <c r="D53" s="35" t="str">
        <f t="shared" si="11"/>
        <v> 45° 39'</v>
      </c>
      <c r="E53" s="2">
        <f t="shared" si="12"/>
        <v>59.154924394148956</v>
      </c>
      <c r="F53" s="35" t="str">
        <f t="shared" si="13"/>
        <v> 59° 09'</v>
      </c>
      <c r="G53" s="2">
        <f t="shared" si="14"/>
        <v>66.87333627467946</v>
      </c>
      <c r="H53" s="35" t="str">
        <f t="shared" si="15"/>
        <v>66.9°</v>
      </c>
      <c r="I53" s="1">
        <f t="shared" si="16"/>
        <v>230</v>
      </c>
      <c r="J53" s="35">
        <f t="shared" si="17"/>
        <v>310</v>
      </c>
    </row>
    <row r="54" spans="1:10" ht="12.75">
      <c r="A54" s="50">
        <v>51</v>
      </c>
      <c r="B54" s="35">
        <f t="shared" si="9"/>
        <v>129</v>
      </c>
      <c r="C54" s="2">
        <f t="shared" si="10"/>
        <v>46.51281043603302</v>
      </c>
      <c r="D54" s="35" t="str">
        <f t="shared" si="11"/>
        <v> 46° 31'</v>
      </c>
      <c r="E54" s="2">
        <f t="shared" si="12"/>
        <v>58.618229166599576</v>
      </c>
      <c r="F54" s="35" t="str">
        <f t="shared" si="13"/>
        <v> 58° 37'</v>
      </c>
      <c r="G54" s="2">
        <f t="shared" si="14"/>
        <v>66.12833109836062</v>
      </c>
      <c r="H54" s="35" t="str">
        <f t="shared" si="15"/>
        <v>66.1°</v>
      </c>
      <c r="I54" s="1">
        <f t="shared" si="16"/>
        <v>231</v>
      </c>
      <c r="J54" s="35">
        <f t="shared" si="17"/>
        <v>309</v>
      </c>
    </row>
    <row r="55" spans="1:10" ht="12.75">
      <c r="A55" s="50">
        <v>52</v>
      </c>
      <c r="B55" s="35">
        <f t="shared" si="9"/>
        <v>128</v>
      </c>
      <c r="C55" s="2">
        <f t="shared" si="10"/>
        <v>47.363980316283886</v>
      </c>
      <c r="D55" s="35" t="str">
        <f t="shared" si="11"/>
        <v> 47° 22'</v>
      </c>
      <c r="E55" s="2">
        <f t="shared" si="12"/>
        <v>58.056520614392795</v>
      </c>
      <c r="F55" s="35" t="str">
        <f t="shared" si="13"/>
        <v> 58° 03'</v>
      </c>
      <c r="G55" s="2">
        <f t="shared" si="14"/>
        <v>65.3595468679614</v>
      </c>
      <c r="H55" s="35" t="str">
        <f t="shared" si="15"/>
        <v>65.4°</v>
      </c>
      <c r="I55" s="1">
        <f t="shared" si="16"/>
        <v>232</v>
      </c>
      <c r="J55" s="35">
        <f t="shared" si="17"/>
        <v>308</v>
      </c>
    </row>
    <row r="56" spans="1:10" ht="12.75">
      <c r="A56" s="50">
        <v>53</v>
      </c>
      <c r="B56" s="35">
        <f t="shared" si="9"/>
        <v>127</v>
      </c>
      <c r="C56" s="2">
        <f t="shared" si="10"/>
        <v>48.20984179222634</v>
      </c>
      <c r="D56" s="35" t="str">
        <f t="shared" si="11"/>
        <v> 48° 13'</v>
      </c>
      <c r="E56" s="2">
        <f t="shared" si="12"/>
        <v>57.468481812817885</v>
      </c>
      <c r="F56" s="35" t="str">
        <f t="shared" si="13"/>
        <v> 57° 28'</v>
      </c>
      <c r="G56" s="2">
        <f t="shared" si="14"/>
        <v>64.56562579769168</v>
      </c>
      <c r="H56" s="35" t="str">
        <f t="shared" si="15"/>
        <v>64.6°</v>
      </c>
      <c r="I56" s="1">
        <f t="shared" si="16"/>
        <v>233</v>
      </c>
      <c r="J56" s="35">
        <f t="shared" si="17"/>
        <v>307</v>
      </c>
    </row>
    <row r="57" spans="1:10" ht="12.75">
      <c r="A57" s="50">
        <v>54</v>
      </c>
      <c r="B57" s="35">
        <f t="shared" si="9"/>
        <v>126</v>
      </c>
      <c r="C57" s="2">
        <f t="shared" si="10"/>
        <v>49.05005405831786</v>
      </c>
      <c r="D57" s="35" t="str">
        <f t="shared" si="11"/>
        <v> 49° 03'</v>
      </c>
      <c r="E57" s="2">
        <f t="shared" si="12"/>
        <v>56.852711806938785</v>
      </c>
      <c r="F57" s="35" t="str">
        <f t="shared" si="13"/>
        <v> 56° 51'</v>
      </c>
      <c r="G57" s="2">
        <f t="shared" si="14"/>
        <v>63.74512687185438</v>
      </c>
      <c r="H57" s="35" t="str">
        <f t="shared" si="15"/>
        <v>63.7°</v>
      </c>
      <c r="I57" s="1">
        <f t="shared" si="16"/>
        <v>234</v>
      </c>
      <c r="J57" s="35">
        <f t="shared" si="17"/>
        <v>306</v>
      </c>
    </row>
    <row r="58" spans="1:10" ht="12.75">
      <c r="A58" s="50">
        <v>55</v>
      </c>
      <c r="B58" s="35">
        <f t="shared" si="9"/>
        <v>125</v>
      </c>
      <c r="C58" s="2">
        <f t="shared" si="10"/>
        <v>49.88425049650468</v>
      </c>
      <c r="D58" s="35" t="str">
        <f t="shared" si="11"/>
        <v> 49° 53'</v>
      </c>
      <c r="E58" s="2">
        <f t="shared" si="12"/>
        <v>56.20772095400143</v>
      </c>
      <c r="F58" s="35" t="str">
        <f t="shared" si="13"/>
        <v> 56° 12'</v>
      </c>
      <c r="G58" s="2">
        <f t="shared" si="14"/>
        <v>62.89652115450224</v>
      </c>
      <c r="H58" s="35" t="str">
        <f t="shared" si="15"/>
        <v>62.9°</v>
      </c>
      <c r="I58" s="1">
        <f t="shared" si="16"/>
        <v>235</v>
      </c>
      <c r="J58" s="35">
        <f t="shared" si="17"/>
        <v>305</v>
      </c>
    </row>
    <row r="59" spans="1:10" ht="12.75">
      <c r="A59" s="50">
        <v>56</v>
      </c>
      <c r="B59" s="35">
        <f t="shared" si="9"/>
        <v>124</v>
      </c>
      <c r="C59" s="2">
        <f t="shared" si="10"/>
        <v>50.712036449894306</v>
      </c>
      <c r="D59" s="35" t="str">
        <f t="shared" si="11"/>
        <v> 50° 43'</v>
      </c>
      <c r="E59" s="2">
        <f t="shared" si="12"/>
        <v>55.5319262879103</v>
      </c>
      <c r="F59" s="35" t="str">
        <f t="shared" si="13"/>
        <v> 55° 32'</v>
      </c>
      <c r="G59" s="2">
        <f t="shared" si="14"/>
        <v>62.01818712226624</v>
      </c>
      <c r="H59" s="35" t="str">
        <f t="shared" si="15"/>
        <v>62.0°</v>
      </c>
      <c r="I59" s="1">
        <f t="shared" si="16"/>
        <v>236</v>
      </c>
      <c r="J59" s="35">
        <f t="shared" si="17"/>
        <v>304</v>
      </c>
    </row>
    <row r="60" spans="1:10" ht="12.75">
      <c r="A60" s="50">
        <v>57</v>
      </c>
      <c r="B60" s="35">
        <f t="shared" si="9"/>
        <v>123</v>
      </c>
      <c r="C60" s="2">
        <f t="shared" si="10"/>
        <v>51.53298681001638</v>
      </c>
      <c r="D60" s="35" t="str">
        <f t="shared" si="11"/>
        <v> 51° 32'</v>
      </c>
      <c r="E60" s="2">
        <f t="shared" si="12"/>
        <v>54.82364700018455</v>
      </c>
      <c r="F60" s="35" t="str">
        <f t="shared" si="13"/>
        <v> 54° 49'</v>
      </c>
      <c r="G60" s="2">
        <f t="shared" si="14"/>
        <v>61.10840611471166</v>
      </c>
      <c r="H60" s="35" t="str">
        <f t="shared" si="15"/>
        <v>61.1°</v>
      </c>
      <c r="I60" s="1">
        <f t="shared" si="16"/>
        <v>237</v>
      </c>
      <c r="J60" s="35">
        <f t="shared" si="17"/>
        <v>303</v>
      </c>
    </row>
    <row r="61" spans="1:10" ht="12.75">
      <c r="A61" s="50">
        <v>58</v>
      </c>
      <c r="B61" s="35">
        <f t="shared" si="9"/>
        <v>122</v>
      </c>
      <c r="C61" s="2">
        <f t="shared" si="10"/>
        <v>52.34664340790942</v>
      </c>
      <c r="D61" s="35" t="str">
        <f t="shared" si="11"/>
        <v> 52° 21'</v>
      </c>
      <c r="E61" s="2">
        <f t="shared" si="12"/>
        <v>54.08110015990111</v>
      </c>
      <c r="F61" s="35" t="str">
        <f t="shared" si="13"/>
        <v> 54° 05'</v>
      </c>
      <c r="G61" s="2">
        <f t="shared" si="14"/>
        <v>60.16535802467636</v>
      </c>
      <c r="H61" s="35" t="str">
        <f t="shared" si="15"/>
        <v>60.2°</v>
      </c>
      <c r="I61" s="1">
        <f t="shared" si="16"/>
        <v>238</v>
      </c>
      <c r="J61" s="35">
        <f t="shared" si="17"/>
        <v>302</v>
      </c>
    </row>
    <row r="62" spans="1:10" ht="12.75">
      <c r="A62" s="50">
        <v>59</v>
      </c>
      <c r="B62" s="35">
        <f t="shared" si="9"/>
        <v>121</v>
      </c>
      <c r="C62" s="2">
        <f t="shared" si="10"/>
        <v>53.15251220092702</v>
      </c>
      <c r="D62" s="35" t="str">
        <f t="shared" si="11"/>
        <v> 53° 09'</v>
      </c>
      <c r="E62" s="2">
        <f t="shared" si="12"/>
        <v>53.30239682949045</v>
      </c>
      <c r="F62" s="35" t="str">
        <f t="shared" si="13"/>
        <v> 53° 18'</v>
      </c>
      <c r="G62" s="2">
        <f t="shared" si="14"/>
        <v>59.18711738540719</v>
      </c>
      <c r="H62" s="35" t="str">
        <f t="shared" si="15"/>
        <v>59.2°</v>
      </c>
      <c r="I62" s="1">
        <f t="shared" si="16"/>
        <v>239</v>
      </c>
      <c r="J62" s="35">
        <f t="shared" si="17"/>
        <v>301</v>
      </c>
    </row>
    <row r="63" spans="1:10" ht="12.75">
      <c r="A63" s="50">
        <v>60</v>
      </c>
      <c r="B63" s="35">
        <f t="shared" si="9"/>
        <v>120</v>
      </c>
      <c r="C63" s="2">
        <f t="shared" si="10"/>
        <v>53.9500602496999</v>
      </c>
      <c r="D63" s="35" t="str">
        <f t="shared" si="11"/>
        <v> 53° 57'</v>
      </c>
      <c r="E63" s="2">
        <f t="shared" si="12"/>
        <v>52.48553877491979</v>
      </c>
      <c r="F63" s="35" t="str">
        <f t="shared" si="13"/>
        <v> 52° 29'</v>
      </c>
      <c r="G63" s="2">
        <f t="shared" si="14"/>
        <v>58.17165005298208</v>
      </c>
      <c r="H63" s="35" t="str">
        <f t="shared" si="15"/>
        <v>58.2°</v>
      </c>
      <c r="I63" s="1">
        <f t="shared" si="16"/>
        <v>240</v>
      </c>
      <c r="J63" s="35">
        <f t="shared" si="17"/>
        <v>300</v>
      </c>
    </row>
    <row r="64" spans="1:10" ht="12.75">
      <c r="A64" s="50">
        <v>61</v>
      </c>
      <c r="B64" s="35">
        <f t="shared" si="9"/>
        <v>119</v>
      </c>
      <c r="C64" s="2">
        <f t="shared" si="10"/>
        <v>54.73871248337836</v>
      </c>
      <c r="D64" s="35" t="str">
        <f t="shared" si="11"/>
        <v> 54° 44'</v>
      </c>
      <c r="E64" s="2">
        <f t="shared" si="12"/>
        <v>51.62841601888762</v>
      </c>
      <c r="F64" s="35" t="str">
        <f t="shared" si="13"/>
        <v> 51° 38'</v>
      </c>
      <c r="G64" s="2">
        <f t="shared" si="14"/>
        <v>57.11681073259559</v>
      </c>
      <c r="H64" s="35" t="str">
        <f t="shared" si="15"/>
        <v>57.1°</v>
      </c>
      <c r="I64" s="1">
        <f t="shared" si="16"/>
        <v>241</v>
      </c>
      <c r="J64" s="35">
        <f t="shared" si="17"/>
        <v>299</v>
      </c>
    </row>
    <row r="65" spans="1:10" ht="12.75">
      <c r="A65" s="50">
        <v>62</v>
      </c>
      <c r="B65" s="35">
        <f t="shared" si="9"/>
        <v>118</v>
      </c>
      <c r="C65" s="2">
        <f t="shared" si="10"/>
        <v>55.51784825643479</v>
      </c>
      <c r="D65" s="35" t="str">
        <f t="shared" si="11"/>
        <v> 55° 31'</v>
      </c>
      <c r="E65" s="2">
        <f t="shared" si="12"/>
        <v>50.728805545254204</v>
      </c>
      <c r="F65" s="35" t="str">
        <f t="shared" si="13"/>
        <v> 50° 44'</v>
      </c>
      <c r="G65" s="2">
        <f t="shared" si="14"/>
        <v>56.02034165688955</v>
      </c>
      <c r="H65" s="35" t="str">
        <f t="shared" si="15"/>
        <v>56.0°</v>
      </c>
      <c r="I65" s="1">
        <f t="shared" si="16"/>
        <v>242</v>
      </c>
      <c r="J65" s="35">
        <f t="shared" si="17"/>
        <v>298</v>
      </c>
    </row>
    <row r="66" spans="1:10" ht="12.75">
      <c r="A66" s="50">
        <v>63</v>
      </c>
      <c r="B66" s="35">
        <f t="shared" si="9"/>
        <v>117</v>
      </c>
      <c r="C66" s="2">
        <f t="shared" si="10"/>
        <v>56.286797707309645</v>
      </c>
      <c r="D66" s="35" t="str">
        <f t="shared" si="11"/>
        <v> 56° 17'</v>
      </c>
      <c r="E66" s="2">
        <f t="shared" si="12"/>
        <v>49.78437153301715</v>
      </c>
      <c r="F66" s="35" t="str">
        <f t="shared" si="13"/>
        <v> 49° 47'</v>
      </c>
      <c r="G66" s="2">
        <f t="shared" si="14"/>
        <v>54.87987279459608</v>
      </c>
      <c r="H66" s="35" t="str">
        <f t="shared" si="15"/>
        <v>54.9°</v>
      </c>
      <c r="I66" s="1">
        <f t="shared" si="16"/>
        <v>243</v>
      </c>
      <c r="J66" s="35">
        <f t="shared" si="17"/>
        <v>297</v>
      </c>
    </row>
    <row r="67" spans="1:10" ht="12.75">
      <c r="A67" s="50">
        <v>64</v>
      </c>
      <c r="B67" s="35">
        <f aca="true" t="shared" si="18" ref="B67:B98">180-A67</f>
        <v>116</v>
      </c>
      <c r="C67" s="2">
        <f aca="true" t="shared" si="19" ref="C67:C93">DEGREES(ASIN(COS(RADIANS(F$1))*SIN(RADIANS(A67))))</f>
        <v>57.044837938489344</v>
      </c>
      <c r="D67" s="35" t="str">
        <f aca="true" t="shared" si="20" ref="D67:D98">IF(C67&lt;0,"-"," ")&amp;TEXT(INT(ABS(C67)),"0")&amp;CHAR(176)&amp;TEXT(60*(ABS(C67)-INT(ABS(C67)))," #00")&amp;"'"</f>
        <v> 57° 03'</v>
      </c>
      <c r="E67" s="2">
        <f aca="true" t="shared" si="21" ref="E67:E98">DEGREES(ASIN(COS(RADIANS(F$1))*COS(RADIANS(A67))/SQRT(1-(COS(RADIANS(F$1))*SIN(RADIANS(A67)))^2)))</f>
        <v>48.79266757940062</v>
      </c>
      <c r="F67" s="35" t="str">
        <f aca="true" t="shared" si="22" ref="F67:F98">IF(E67&lt;0,"-"," ")&amp;TEXT(INT(ABS(E67)),"00")&amp;CHAR(176)&amp;TEXT(60*(ABS(E67)-INT(ABS(E67)))," #00")&amp;"'"</f>
        <v> 48° 48'</v>
      </c>
      <c r="G67" s="2">
        <f aca="true" t="shared" si="23" ref="G67:G98">DEGREES(ASIN(COS(RADIANS(A67))/SQRT(1-(COS(RADIANS(F$1))*SIN(RADIANS(A67)))^2)))</f>
        <v>53.69292404902195</v>
      </c>
      <c r="H67" s="35" t="str">
        <f aca="true" t="shared" si="24" ref="H67:H98">TEXT(ROUND(G67,1),"##.0")&amp;CHAR(176)</f>
        <v>53.7°</v>
      </c>
      <c r="I67" s="1">
        <f aca="true" t="shared" si="25" ref="I67:I93">180+A67</f>
        <v>244</v>
      </c>
      <c r="J67" s="35">
        <f aca="true" t="shared" si="26" ref="J67:J93">360-A67</f>
        <v>296</v>
      </c>
    </row>
    <row r="68" spans="1:10" ht="12.75">
      <c r="A68" s="50">
        <v>65</v>
      </c>
      <c r="B68" s="35">
        <f t="shared" si="18"/>
        <v>115</v>
      </c>
      <c r="C68" s="2">
        <f t="shared" si="19"/>
        <v>57.79118904973424</v>
      </c>
      <c r="D68" s="35" t="str">
        <f t="shared" si="20"/>
        <v> 57° 47'</v>
      </c>
      <c r="E68" s="2">
        <f t="shared" si="21"/>
        <v>47.75114146421832</v>
      </c>
      <c r="F68" s="35" t="str">
        <f t="shared" si="22"/>
        <v> 47° 45'</v>
      </c>
      <c r="G68" s="2">
        <f t="shared" si="23"/>
        <v>52.45690999849593</v>
      </c>
      <c r="H68" s="35" t="str">
        <f t="shared" si="24"/>
        <v>52.5°</v>
      </c>
      <c r="I68" s="1">
        <f t="shared" si="25"/>
        <v>245</v>
      </c>
      <c r="J68" s="35">
        <f t="shared" si="26"/>
        <v>295</v>
      </c>
    </row>
    <row r="69" spans="1:10" ht="12.75">
      <c r="A69" s="50">
        <v>66</v>
      </c>
      <c r="B69" s="35">
        <f t="shared" si="18"/>
        <v>114</v>
      </c>
      <c r="C69" s="2">
        <f t="shared" si="19"/>
        <v>58.52501007171197</v>
      </c>
      <c r="D69" s="35" t="str">
        <f t="shared" si="20"/>
        <v> 58° 32'</v>
      </c>
      <c r="E69" s="2">
        <f t="shared" si="21"/>
        <v>46.657143110888406</v>
      </c>
      <c r="F69" s="35" t="str">
        <f t="shared" si="22"/>
        <v> 46° 39'</v>
      </c>
      <c r="G69" s="2">
        <f t="shared" si="23"/>
        <v>51.16914783412146</v>
      </c>
      <c r="H69" s="35" t="str">
        <f t="shared" si="24"/>
        <v>51.2°</v>
      </c>
      <c r="I69" s="1">
        <f t="shared" si="25"/>
        <v>246</v>
      </c>
      <c r="J69" s="35">
        <f t="shared" si="26"/>
        <v>294</v>
      </c>
    </row>
    <row r="70" spans="1:10" ht="12.75">
      <c r="A70" s="50">
        <v>67</v>
      </c>
      <c r="B70" s="35">
        <f t="shared" si="18"/>
        <v>113</v>
      </c>
      <c r="C70" s="2">
        <f t="shared" si="19"/>
        <v>59.245394866860444</v>
      </c>
      <c r="D70" s="35" t="str">
        <f t="shared" si="20"/>
        <v> 59° 15'</v>
      </c>
      <c r="E70" s="2">
        <f t="shared" si="21"/>
        <v>45.50793651126356</v>
      </c>
      <c r="F70" s="35" t="str">
        <f t="shared" si="22"/>
        <v> 45° 30'</v>
      </c>
      <c r="G70" s="2">
        <f t="shared" si="23"/>
        <v>49.82686926196168</v>
      </c>
      <c r="H70" s="35" t="str">
        <f t="shared" si="24"/>
        <v>49.8°</v>
      </c>
      <c r="I70" s="1">
        <f t="shared" si="25"/>
        <v>247</v>
      </c>
      <c r="J70" s="35">
        <f t="shared" si="26"/>
        <v>293</v>
      </c>
    </row>
    <row r="71" spans="1:10" ht="12.75">
      <c r="A71" s="50">
        <v>68</v>
      </c>
      <c r="B71" s="35">
        <f t="shared" si="18"/>
        <v>112</v>
      </c>
      <c r="C71" s="2">
        <f t="shared" si="19"/>
        <v>59.9513680885405</v>
      </c>
      <c r="D71" s="35" t="str">
        <f t="shared" si="20"/>
        <v> 59° 57'</v>
      </c>
      <c r="E71" s="2">
        <f t="shared" si="21"/>
        <v>44.30071649778378</v>
      </c>
      <c r="F71" s="35" t="str">
        <f t="shared" si="22"/>
        <v> 44° 18'</v>
      </c>
      <c r="G71" s="2">
        <f t="shared" si="23"/>
        <v>48.42723725313199</v>
      </c>
      <c r="H71" s="35" t="str">
        <f t="shared" si="24"/>
        <v>48.4°</v>
      </c>
      <c r="I71" s="1">
        <f t="shared" si="25"/>
        <v>248</v>
      </c>
      <c r="J71" s="35">
        <f t="shared" si="26"/>
        <v>292</v>
      </c>
    </row>
    <row r="72" spans="1:10" ht="12.75">
      <c r="A72" s="50">
        <v>69</v>
      </c>
      <c r="B72" s="35">
        <f t="shared" si="18"/>
        <v>111</v>
      </c>
      <c r="C72" s="2">
        <f t="shared" si="19"/>
        <v>60.64188131900411</v>
      </c>
      <c r="D72" s="35" t="str">
        <f t="shared" si="20"/>
        <v> 60° 39'</v>
      </c>
      <c r="E72" s="2">
        <f t="shared" si="21"/>
        <v>43.032631360592646</v>
      </c>
      <c r="F72" s="35" t="str">
        <f t="shared" si="22"/>
        <v> 43° 02'</v>
      </c>
      <c r="G72" s="2">
        <f t="shared" si="23"/>
        <v>46.96736863940741</v>
      </c>
      <c r="H72" s="35" t="str">
        <f t="shared" si="24"/>
        <v>47.0°</v>
      </c>
      <c r="I72" s="1">
        <f t="shared" si="25"/>
        <v>249</v>
      </c>
      <c r="J72" s="35">
        <f t="shared" si="26"/>
        <v>291</v>
      </c>
    </row>
    <row r="73" spans="1:10" ht="12.75">
      <c r="A73" s="50">
        <v>70</v>
      </c>
      <c r="B73" s="35">
        <f t="shared" si="18"/>
        <v>110</v>
      </c>
      <c r="C73" s="2">
        <f t="shared" si="19"/>
        <v>61.31580954181536</v>
      </c>
      <c r="D73" s="35" t="str">
        <f t="shared" si="20"/>
        <v> 61° 19'</v>
      </c>
      <c r="E73" s="2">
        <f t="shared" si="21"/>
        <v>41.700812408738436</v>
      </c>
      <c r="F73" s="35" t="str">
        <f t="shared" si="22"/>
        <v> 41° 42'</v>
      </c>
      <c r="G73" s="2">
        <f t="shared" si="23"/>
        <v>45.44436365343578</v>
      </c>
      <c r="H73" s="35" t="str">
        <f t="shared" si="24"/>
        <v>45.4°</v>
      </c>
      <c r="I73" s="1">
        <f t="shared" si="25"/>
        <v>250</v>
      </c>
      <c r="J73" s="35">
        <f t="shared" si="26"/>
        <v>290</v>
      </c>
    </row>
    <row r="74" spans="1:10" ht="12.75">
      <c r="A74" s="50">
        <v>71</v>
      </c>
      <c r="B74" s="35">
        <f t="shared" si="18"/>
        <v>109</v>
      </c>
      <c r="C74" s="2">
        <f t="shared" si="19"/>
        <v>61.97194814521853</v>
      </c>
      <c r="D74" s="35" t="str">
        <f t="shared" si="20"/>
        <v> 61° 58'</v>
      </c>
      <c r="E74" s="2">
        <f t="shared" si="21"/>
        <v>40.30241164824405</v>
      </c>
      <c r="F74" s="35" t="str">
        <f t="shared" si="22"/>
        <v> 40° 18'</v>
      </c>
      <c r="G74" s="2">
        <f t="shared" si="23"/>
        <v>43.85534358631004</v>
      </c>
      <c r="H74" s="35" t="str">
        <f t="shared" si="24"/>
        <v>43.9°</v>
      </c>
      <c r="I74" s="1">
        <f t="shared" si="25"/>
        <v>251</v>
      </c>
      <c r="J74" s="35">
        <f t="shared" si="26"/>
        <v>289</v>
      </c>
    </row>
    <row r="75" spans="1:10" ht="12.75">
      <c r="A75" s="50">
        <v>72</v>
      </c>
      <c r="B75" s="35">
        <f t="shared" si="18"/>
        <v>108</v>
      </c>
      <c r="C75" s="2">
        <f t="shared" si="19"/>
        <v>62.60901069914605</v>
      </c>
      <c r="D75" s="35" t="str">
        <f t="shared" si="20"/>
        <v> 62° 37'</v>
      </c>
      <c r="E75" s="2">
        <f t="shared" si="21"/>
        <v>38.834648774754235</v>
      </c>
      <c r="F75" s="35" t="str">
        <f t="shared" si="22"/>
        <v> 38° 50'</v>
      </c>
      <c r="G75" s="2">
        <f t="shared" si="23"/>
        <v>42.19749776017992</v>
      </c>
      <c r="H75" s="35" t="str">
        <f t="shared" si="24"/>
        <v>42.2°</v>
      </c>
      <c r="I75" s="1">
        <f t="shared" si="25"/>
        <v>252</v>
      </c>
      <c r="J75" s="35">
        <f t="shared" si="26"/>
        <v>288</v>
      </c>
    </row>
    <row r="76" spans="1:10" ht="12.75">
      <c r="A76" s="50">
        <v>73</v>
      </c>
      <c r="B76" s="35">
        <f t="shared" si="18"/>
        <v>107</v>
      </c>
      <c r="C76" s="2">
        <f t="shared" si="19"/>
        <v>63.22562779891939</v>
      </c>
      <c r="D76" s="35" t="str">
        <f t="shared" si="20"/>
        <v> 63° 14'</v>
      </c>
      <c r="E76" s="2">
        <f t="shared" si="21"/>
        <v>37.29486862722238</v>
      </c>
      <c r="F76" s="35" t="str">
        <f t="shared" si="22"/>
        <v> 37° 18'</v>
      </c>
      <c r="G76" s="2">
        <f t="shared" si="23"/>
        <v>40.4681409623366</v>
      </c>
      <c r="H76" s="35" t="str">
        <f t="shared" si="24"/>
        <v>40.5°</v>
      </c>
      <c r="I76" s="1">
        <f t="shared" si="25"/>
        <v>253</v>
      </c>
      <c r="J76" s="35">
        <f t="shared" si="26"/>
        <v>287</v>
      </c>
    </row>
    <row r="77" spans="1:10" ht="12.75">
      <c r="A77" s="50">
        <v>74</v>
      </c>
      <c r="B77" s="35">
        <f t="shared" si="18"/>
        <v>106</v>
      </c>
      <c r="C77" s="2">
        <f t="shared" si="19"/>
        <v>63.82034732094664</v>
      </c>
      <c r="D77" s="35" t="str">
        <f t="shared" si="20"/>
        <v> 63° 49'</v>
      </c>
      <c r="E77" s="2">
        <f t="shared" si="21"/>
        <v>35.6806100875094</v>
      </c>
      <c r="F77" s="35" t="str">
        <f t="shared" si="22"/>
        <v> 35° 41'</v>
      </c>
      <c r="G77" s="2">
        <f t="shared" si="23"/>
        <v>38.664782325616464</v>
      </c>
      <c r="H77" s="35" t="str">
        <f t="shared" si="24"/>
        <v>38.7°</v>
      </c>
      <c r="I77" s="1">
        <f t="shared" si="25"/>
        <v>254</v>
      </c>
      <c r="J77" s="35">
        <f t="shared" si="26"/>
        <v>286</v>
      </c>
    </row>
    <row r="78" spans="1:10" ht="12.75">
      <c r="A78" s="50">
        <v>75</v>
      </c>
      <c r="B78" s="35">
        <f t="shared" si="18"/>
        <v>105</v>
      </c>
      <c r="C78" s="2">
        <f t="shared" si="19"/>
        <v>64.39163648612332</v>
      </c>
      <c r="D78" s="35" t="str">
        <f t="shared" si="20"/>
        <v> 64° 23'</v>
      </c>
      <c r="E78" s="2">
        <f t="shared" si="21"/>
        <v>33.98968709888951</v>
      </c>
      <c r="F78" s="35" t="str">
        <f t="shared" si="22"/>
        <v> 33° 59'</v>
      </c>
      <c r="G78" s="2">
        <f t="shared" si="23"/>
        <v>36.785206328092166</v>
      </c>
      <c r="H78" s="35" t="str">
        <f t="shared" si="24"/>
        <v>36.8°</v>
      </c>
      <c r="I78" s="1">
        <f t="shared" si="25"/>
        <v>255</v>
      </c>
      <c r="J78" s="35">
        <f t="shared" si="26"/>
        <v>285</v>
      </c>
    </row>
    <row r="79" spans="1:10" ht="12.75">
      <c r="A79" s="50">
        <v>76</v>
      </c>
      <c r="B79" s="35">
        <f t="shared" si="18"/>
        <v>104</v>
      </c>
      <c r="C79" s="2">
        <f t="shared" si="19"/>
        <v>64.93788616965497</v>
      </c>
      <c r="D79" s="35" t="str">
        <f t="shared" si="20"/>
        <v> 64° 56'</v>
      </c>
      <c r="E79" s="2">
        <f t="shared" si="21"/>
        <v>32.2202819713107</v>
      </c>
      <c r="F79" s="35" t="str">
        <f t="shared" si="22"/>
        <v> 32° 13'</v>
      </c>
      <c r="G79" s="2">
        <f t="shared" si="23"/>
        <v>34.82756607987391</v>
      </c>
      <c r="H79" s="35" t="str">
        <f t="shared" si="24"/>
        <v>34.8°</v>
      </c>
      <c r="I79" s="1">
        <f t="shared" si="25"/>
        <v>256</v>
      </c>
      <c r="J79" s="35">
        <f t="shared" si="26"/>
        <v>284</v>
      </c>
    </row>
    <row r="80" spans="1:10" ht="12.75">
      <c r="A80" s="50">
        <v>77</v>
      </c>
      <c r="B80" s="35">
        <f t="shared" si="18"/>
        <v>103</v>
      </c>
      <c r="C80" s="2">
        <f t="shared" si="19"/>
        <v>65.45741792400776</v>
      </c>
      <c r="D80" s="35" t="str">
        <f t="shared" si="20"/>
        <v> 65° 27'</v>
      </c>
      <c r="E80" s="2">
        <f t="shared" si="21"/>
        <v>30.371050402207963</v>
      </c>
      <c r="F80" s="35" t="str">
        <f t="shared" si="22"/>
        <v> 30° 22'</v>
      </c>
      <c r="G80" s="2">
        <f t="shared" si="23"/>
        <v>32.79048832579411</v>
      </c>
      <c r="H80" s="35" t="str">
        <f t="shared" si="24"/>
        <v>32.8°</v>
      </c>
      <c r="I80" s="1">
        <f t="shared" si="25"/>
        <v>257</v>
      </c>
      <c r="J80" s="35">
        <f t="shared" si="26"/>
        <v>283</v>
      </c>
    </row>
    <row r="81" spans="1:10" ht="12.75">
      <c r="A81" s="50">
        <v>78</v>
      </c>
      <c r="B81" s="35">
        <f t="shared" si="18"/>
        <v>102</v>
      </c>
      <c r="C81" s="2">
        <f t="shared" si="19"/>
        <v>65.94849418489807</v>
      </c>
      <c r="D81" s="35" t="str">
        <f t="shared" si="20"/>
        <v> 65° 57'</v>
      </c>
      <c r="E81" s="2">
        <f t="shared" si="21"/>
        <v>28.44123663914068</v>
      </c>
      <c r="F81" s="35" t="str">
        <f t="shared" si="22"/>
        <v> 28° 26'</v>
      </c>
      <c r="G81" s="2">
        <f t="shared" si="23"/>
        <v>30.673188590223063</v>
      </c>
      <c r="H81" s="35" t="str">
        <f t="shared" si="24"/>
        <v>30.7°</v>
      </c>
      <c r="I81" s="1">
        <f t="shared" si="25"/>
        <v>258</v>
      </c>
      <c r="J81" s="35">
        <f t="shared" si="26"/>
        <v>282</v>
      </c>
    </row>
    <row r="82" spans="1:10" ht="12.75">
      <c r="A82" s="50">
        <v>79</v>
      </c>
      <c r="B82" s="35">
        <f t="shared" si="18"/>
        <v>101</v>
      </c>
      <c r="C82" s="2">
        <f t="shared" si="19"/>
        <v>66.40933209711098</v>
      </c>
      <c r="D82" s="35" t="str">
        <f t="shared" si="20"/>
        <v> 66° 25'</v>
      </c>
      <c r="E82" s="2">
        <f t="shared" si="21"/>
        <v>26.430795938453834</v>
      </c>
      <c r="F82" s="35" t="str">
        <f t="shared" si="22"/>
        <v> 26° 26'</v>
      </c>
      <c r="G82" s="2">
        <f t="shared" si="23"/>
        <v>28.475593618192246</v>
      </c>
      <c r="H82" s="35" t="str">
        <f t="shared" si="24"/>
        <v>28.5°</v>
      </c>
      <c r="I82" s="1">
        <f t="shared" si="25"/>
        <v>259</v>
      </c>
      <c r="J82" s="35">
        <f t="shared" si="26"/>
        <v>281</v>
      </c>
    </row>
    <row r="83" spans="1:10" ht="12.75">
      <c r="A83" s="50">
        <v>80</v>
      </c>
      <c r="B83" s="35">
        <f t="shared" si="18"/>
        <v>100</v>
      </c>
      <c r="C83" s="2">
        <f t="shared" si="19"/>
        <v>66.83812131509958</v>
      </c>
      <c r="D83" s="35" t="str">
        <f t="shared" si="20"/>
        <v> 66° 50'</v>
      </c>
      <c r="E83" s="2">
        <f t="shared" si="21"/>
        <v>24.340519965544615</v>
      </c>
      <c r="F83" s="35" t="str">
        <f t="shared" si="22"/>
        <v> 24° 20'</v>
      </c>
      <c r="G83" s="2">
        <f t="shared" si="23"/>
        <v>26.198466758383862</v>
      </c>
      <c r="H83" s="35" t="str">
        <f t="shared" si="24"/>
        <v>26.2°</v>
      </c>
      <c r="I83" s="1">
        <f t="shared" si="25"/>
        <v>260</v>
      </c>
      <c r="J83" s="35">
        <f t="shared" si="26"/>
        <v>280</v>
      </c>
    </row>
    <row r="84" spans="1:10" ht="12.75">
      <c r="A84" s="50">
        <v>81</v>
      </c>
      <c r="B84" s="35">
        <f t="shared" si="18"/>
        <v>99</v>
      </c>
      <c r="C84" s="2">
        <f t="shared" si="19"/>
        <v>67.23304599125885</v>
      </c>
      <c r="D84" s="35" t="str">
        <f t="shared" si="20"/>
        <v> 67° 14'</v>
      </c>
      <c r="E84" s="2">
        <f t="shared" si="21"/>
        <v>22.172159125967152</v>
      </c>
      <c r="F84" s="35" t="str">
        <f t="shared" si="22"/>
        <v> 22° 10'</v>
      </c>
      <c r="G84" s="2">
        <f t="shared" si="23"/>
        <v>23.843530277197512</v>
      </c>
      <c r="H84" s="35" t="str">
        <f t="shared" si="24"/>
        <v>23.8°</v>
      </c>
      <c r="I84" s="1">
        <f t="shared" si="25"/>
        <v>261</v>
      </c>
      <c r="J84" s="35">
        <f t="shared" si="26"/>
        <v>279</v>
      </c>
    </row>
    <row r="85" spans="1:10" ht="12.75">
      <c r="A85" s="50">
        <v>82</v>
      </c>
      <c r="B85" s="35">
        <f t="shared" si="18"/>
        <v>98</v>
      </c>
      <c r="C85" s="2">
        <f t="shared" si="19"/>
        <v>67.592310954446</v>
      </c>
      <c r="D85" s="35" t="str">
        <f t="shared" si="20"/>
        <v> 67° 36'</v>
      </c>
      <c r="E85" s="2">
        <f t="shared" si="21"/>
        <v>19.928534170971588</v>
      </c>
      <c r="F85" s="35" t="str">
        <f t="shared" si="22"/>
        <v> 19° 56'</v>
      </c>
      <c r="G85" s="2">
        <f t="shared" si="23"/>
        <v>21.41357694746861</v>
      </c>
      <c r="H85" s="35" t="str">
        <f t="shared" si="24"/>
        <v>21.4°</v>
      </c>
      <c r="I85" s="1">
        <f t="shared" si="25"/>
        <v>262</v>
      </c>
      <c r="J85" s="35">
        <f t="shared" si="26"/>
        <v>278</v>
      </c>
    </row>
    <row r="86" spans="1:10" ht="12.75">
      <c r="A86" s="50">
        <v>83</v>
      </c>
      <c r="B86" s="35">
        <f t="shared" si="18"/>
        <v>97</v>
      </c>
      <c r="C86" s="2">
        <f t="shared" si="19"/>
        <v>67.91417180149877</v>
      </c>
      <c r="D86" s="35" t="str">
        <f t="shared" si="20"/>
        <v> 67° 55'</v>
      </c>
      <c r="E86" s="2">
        <f t="shared" si="21"/>
        <v>17.613628018959147</v>
      </c>
      <c r="F86" s="35" t="str">
        <f t="shared" si="22"/>
        <v> 17° 37'</v>
      </c>
      <c r="G86" s="2">
        <f t="shared" si="23"/>
        <v>18.91256185329887</v>
      </c>
      <c r="H86" s="35" t="str">
        <f t="shared" si="24"/>
        <v>18.9°</v>
      </c>
      <c r="I86" s="1">
        <f t="shared" si="25"/>
        <v>263</v>
      </c>
      <c r="J86" s="35">
        <f t="shared" si="26"/>
        <v>277</v>
      </c>
    </row>
    <row r="87" spans="1:10" ht="12.75">
      <c r="A87" s="50">
        <v>84</v>
      </c>
      <c r="B87" s="35">
        <f t="shared" si="18"/>
        <v>96</v>
      </c>
      <c r="C87" s="2">
        <f t="shared" si="19"/>
        <v>68.19696828433179</v>
      </c>
      <c r="D87" s="35" t="str">
        <f t="shared" si="20"/>
        <v> 68° 12'</v>
      </c>
      <c r="E87" s="2">
        <f t="shared" si="21"/>
        <v>15.232647871013722</v>
      </c>
      <c r="F87" s="35" t="str">
        <f t="shared" si="22"/>
        <v> 15° 14'</v>
      </c>
      <c r="G87" s="2">
        <f t="shared" si="23"/>
        <v>16.345664489138855</v>
      </c>
      <c r="H87" s="35" t="str">
        <f t="shared" si="24"/>
        <v>16.3°</v>
      </c>
      <c r="I87" s="1">
        <f t="shared" si="25"/>
        <v>264</v>
      </c>
      <c r="J87" s="35">
        <f t="shared" si="26"/>
        <v>276</v>
      </c>
    </row>
    <row r="88" spans="1:10" ht="12.75">
      <c r="A88" s="50">
        <v>85</v>
      </c>
      <c r="B88" s="35">
        <f t="shared" si="18"/>
        <v>95</v>
      </c>
      <c r="C88" s="2">
        <f t="shared" si="19"/>
        <v>68.43915999723072</v>
      </c>
      <c r="D88" s="35" t="str">
        <f t="shared" si="20"/>
        <v> 68° 26'</v>
      </c>
      <c r="E88" s="2">
        <f t="shared" si="21"/>
        <v>12.792047696635505</v>
      </c>
      <c r="F88" s="35" t="str">
        <f t="shared" si="22"/>
        <v> 12° 48'</v>
      </c>
      <c r="G88" s="2">
        <f t="shared" si="23"/>
        <v>13.71931122922758</v>
      </c>
      <c r="H88" s="35" t="str">
        <f t="shared" si="24"/>
        <v>13.7°</v>
      </c>
      <c r="I88" s="1">
        <f t="shared" si="25"/>
        <v>265</v>
      </c>
      <c r="J88" s="35">
        <f t="shared" si="26"/>
        <v>275</v>
      </c>
    </row>
    <row r="89" spans="1:10" ht="12.75">
      <c r="A89" s="50">
        <v>86</v>
      </c>
      <c r="B89" s="35">
        <f t="shared" si="18"/>
        <v>94</v>
      </c>
      <c r="C89" s="2">
        <f t="shared" si="19"/>
        <v>68.6393629903348</v>
      </c>
      <c r="D89" s="35" t="str">
        <f t="shared" si="20"/>
        <v> 68° 38'</v>
      </c>
      <c r="E89" s="2">
        <f t="shared" si="21"/>
        <v>10.299502313723222</v>
      </c>
      <c r="F89" s="35" t="str">
        <f t="shared" si="22"/>
        <v> 10° 18'</v>
      </c>
      <c r="G89" s="2">
        <f t="shared" si="23"/>
        <v>11.041149391415741</v>
      </c>
      <c r="H89" s="35" t="str">
        <f t="shared" si="24"/>
        <v>11.0°</v>
      </c>
      <c r="I89" s="1">
        <f t="shared" si="25"/>
        <v>266</v>
      </c>
      <c r="J89" s="35">
        <f t="shared" si="26"/>
        <v>274</v>
      </c>
    </row>
    <row r="90" spans="1:10" ht="12.75">
      <c r="A90" s="50">
        <v>87</v>
      </c>
      <c r="B90" s="35">
        <f t="shared" si="18"/>
        <v>93</v>
      </c>
      <c r="C90" s="2">
        <f t="shared" si="19"/>
        <v>68.79638560577537</v>
      </c>
      <c r="D90" s="35" t="str">
        <f t="shared" si="20"/>
        <v> 68° 48'</v>
      </c>
      <c r="E90" s="2">
        <f t="shared" si="21"/>
        <v>7.763826758736626</v>
      </c>
      <c r="F90" s="35" t="str">
        <f t="shared" si="22"/>
        <v> 07° 46'</v>
      </c>
      <c r="G90" s="2">
        <f t="shared" si="23"/>
        <v>8.31996659128443</v>
      </c>
      <c r="H90" s="35" t="str">
        <f t="shared" si="24"/>
        <v>8.3°</v>
      </c>
      <c r="I90" s="1">
        <f t="shared" si="25"/>
        <v>267</v>
      </c>
      <c r="J90" s="35">
        <f t="shared" si="26"/>
        <v>273</v>
      </c>
    </row>
    <row r="91" spans="1:10" ht="12.75">
      <c r="A91" s="50">
        <v>88</v>
      </c>
      <c r="B91" s="35">
        <f t="shared" si="18"/>
        <v>92</v>
      </c>
      <c r="C91" s="2">
        <f t="shared" si="19"/>
        <v>68.9092616089544</v>
      </c>
      <c r="D91" s="35" t="str">
        <f t="shared" si="20"/>
        <v> 68° 55'</v>
      </c>
      <c r="E91" s="2">
        <f t="shared" si="21"/>
        <v>5.194838414486213</v>
      </c>
      <c r="F91" s="35" t="str">
        <f t="shared" si="22"/>
        <v> 05° 12'</v>
      </c>
      <c r="G91" s="2">
        <f t="shared" si="23"/>
        <v>5.56555285398667</v>
      </c>
      <c r="H91" s="35" t="str">
        <f t="shared" si="24"/>
        <v>5.6°</v>
      </c>
      <c r="I91" s="1">
        <f t="shared" si="25"/>
        <v>268</v>
      </c>
      <c r="J91" s="35">
        <f t="shared" si="26"/>
        <v>272</v>
      </c>
    </row>
    <row r="92" spans="1:10" ht="12.75">
      <c r="A92" s="50">
        <v>89</v>
      </c>
      <c r="B92" s="35">
        <f t="shared" si="18"/>
        <v>91</v>
      </c>
      <c r="C92" s="2">
        <f t="shared" si="19"/>
        <v>68.97727862226307</v>
      </c>
      <c r="D92" s="35" t="str">
        <f t="shared" si="20"/>
        <v> 68° 59'</v>
      </c>
      <c r="E92" s="2">
        <f t="shared" si="21"/>
        <v>2.6031641517406294</v>
      </c>
      <c r="F92" s="35" t="str">
        <f t="shared" si="22"/>
        <v> 02° 36'</v>
      </c>
      <c r="G92" s="2">
        <f t="shared" si="23"/>
        <v>2.7885077399829945</v>
      </c>
      <c r="H92" s="35" t="str">
        <f t="shared" si="24"/>
        <v>2.8°</v>
      </c>
      <c r="I92" s="1">
        <f t="shared" si="25"/>
        <v>269</v>
      </c>
      <c r="J92" s="35">
        <f t="shared" si="26"/>
        <v>271</v>
      </c>
    </row>
    <row r="93" spans="1:10" ht="12.75">
      <c r="A93" s="50">
        <v>90</v>
      </c>
      <c r="B93" s="35">
        <f t="shared" si="18"/>
        <v>90</v>
      </c>
      <c r="C93" s="2">
        <f t="shared" si="19"/>
        <v>69</v>
      </c>
      <c r="D93" s="35" t="str">
        <f t="shared" si="20"/>
        <v> 69° 00'</v>
      </c>
      <c r="E93" s="2">
        <f t="shared" si="21"/>
        <v>9.143320204087552E-15</v>
      </c>
      <c r="F93" s="35" t="str">
        <f t="shared" si="22"/>
        <v> 00° 00'</v>
      </c>
      <c r="G93" s="2">
        <f t="shared" si="23"/>
        <v>9.793821661828679E-15</v>
      </c>
      <c r="H93" s="35" t="str">
        <f t="shared" si="24"/>
        <v>.0°</v>
      </c>
      <c r="I93" s="1">
        <f t="shared" si="25"/>
        <v>270</v>
      </c>
      <c r="J93" s="35">
        <f t="shared" si="26"/>
        <v>270</v>
      </c>
    </row>
  </sheetData>
  <printOptions/>
  <pageMargins left="0.75" right="0.75" top="1" bottom="1" header="0.5" footer="0.5"/>
  <pageSetup horizontalDpi="600" verticalDpi="600" orientation="portrait" paperSize="9"/>
  <headerFooter alignWithMargins="0">
    <oddHeader>&amp;L&amp;[TAB]</oddHeader>
    <oddFooter>&amp;LPage &amp;[PAGE]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84"/>
  <sheetViews>
    <sheetView zoomScaleSheetLayoutView="1" workbookViewId="0" topLeftCell="A1">
      <selection activeCell="AE9" sqref="AE9"/>
    </sheetView>
  </sheetViews>
  <sheetFormatPr defaultColWidth="9.140625" defaultRowHeight="12.75"/>
  <cols>
    <col min="1" max="1" width="5.8515625" style="35" customWidth="1"/>
    <col min="2" max="2" width="3.28125" style="1" customWidth="1"/>
    <col min="3" max="32" width="4.140625" style="35" customWidth="1"/>
    <col min="33" max="33" width="3.8515625" style="1" customWidth="1"/>
    <col min="34" max="34" width="4.28125" style="1" customWidth="1"/>
  </cols>
  <sheetData>
    <row r="1" spans="1:34" ht="12.75">
      <c r="A1" s="11" t="s">
        <v>72</v>
      </c>
      <c r="AH1" s="50" t="s">
        <v>78</v>
      </c>
    </row>
    <row r="2" spans="1:34" ht="15.75">
      <c r="A2" s="81" t="s">
        <v>33</v>
      </c>
      <c r="B2" s="82" t="s">
        <v>20</v>
      </c>
      <c r="C2" s="35">
        <v>1</v>
      </c>
      <c r="D2" s="35">
        <v>2</v>
      </c>
      <c r="E2" s="35">
        <v>3</v>
      </c>
      <c r="F2" s="35">
        <v>4</v>
      </c>
      <c r="G2" s="35">
        <v>5</v>
      </c>
      <c r="H2" s="35">
        <v>6</v>
      </c>
      <c r="I2" s="35">
        <v>7</v>
      </c>
      <c r="J2" s="35">
        <v>8</v>
      </c>
      <c r="K2" s="35">
        <v>9</v>
      </c>
      <c r="L2" s="35">
        <v>10</v>
      </c>
      <c r="M2" s="35">
        <v>11</v>
      </c>
      <c r="N2" s="35">
        <v>12</v>
      </c>
      <c r="O2" s="35">
        <v>13</v>
      </c>
      <c r="P2" s="35">
        <v>14</v>
      </c>
      <c r="Q2" s="35">
        <v>15</v>
      </c>
      <c r="R2" s="35">
        <v>16</v>
      </c>
      <c r="S2" s="35">
        <v>17</v>
      </c>
      <c r="T2" s="35">
        <v>18</v>
      </c>
      <c r="U2" s="35">
        <v>19</v>
      </c>
      <c r="V2" s="35">
        <v>20</v>
      </c>
      <c r="W2" s="35">
        <v>21</v>
      </c>
      <c r="X2" s="35">
        <v>22</v>
      </c>
      <c r="Y2" s="35">
        <v>23</v>
      </c>
      <c r="Z2" s="35">
        <v>24</v>
      </c>
      <c r="AA2" s="35">
        <v>25</v>
      </c>
      <c r="AB2" s="35">
        <v>26</v>
      </c>
      <c r="AC2" s="35">
        <v>27</v>
      </c>
      <c r="AD2" s="35">
        <v>28</v>
      </c>
      <c r="AE2" s="35">
        <v>29</v>
      </c>
      <c r="AF2" s="35">
        <v>30</v>
      </c>
      <c r="AG2" s="82" t="s">
        <v>14</v>
      </c>
      <c r="AH2" s="83" t="s">
        <v>37</v>
      </c>
    </row>
    <row r="3" spans="1:34" ht="15.75">
      <c r="A3" s="42"/>
      <c r="B3" s="84" t="s">
        <v>14</v>
      </c>
      <c r="C3" s="42">
        <f aca="true" t="shared" si="0" ref="C3:AF3">60-C2</f>
        <v>59</v>
      </c>
      <c r="D3" s="42">
        <f t="shared" si="0"/>
        <v>58</v>
      </c>
      <c r="E3" s="42">
        <f t="shared" si="0"/>
        <v>57</v>
      </c>
      <c r="F3" s="42">
        <f t="shared" si="0"/>
        <v>56</v>
      </c>
      <c r="G3" s="42">
        <f t="shared" si="0"/>
        <v>55</v>
      </c>
      <c r="H3" s="42">
        <f t="shared" si="0"/>
        <v>54</v>
      </c>
      <c r="I3" s="42">
        <f t="shared" si="0"/>
        <v>53</v>
      </c>
      <c r="J3" s="42">
        <f t="shared" si="0"/>
        <v>52</v>
      </c>
      <c r="K3" s="42">
        <f t="shared" si="0"/>
        <v>51</v>
      </c>
      <c r="L3" s="42">
        <f t="shared" si="0"/>
        <v>50</v>
      </c>
      <c r="M3" s="42">
        <f t="shared" si="0"/>
        <v>49</v>
      </c>
      <c r="N3" s="42">
        <f t="shared" si="0"/>
        <v>48</v>
      </c>
      <c r="O3" s="42">
        <f t="shared" si="0"/>
        <v>47</v>
      </c>
      <c r="P3" s="42">
        <f t="shared" si="0"/>
        <v>46</v>
      </c>
      <c r="Q3" s="42">
        <f t="shared" si="0"/>
        <v>45</v>
      </c>
      <c r="R3" s="42">
        <f t="shared" si="0"/>
        <v>44</v>
      </c>
      <c r="S3" s="42">
        <f t="shared" si="0"/>
        <v>43</v>
      </c>
      <c r="T3" s="42">
        <f t="shared" si="0"/>
        <v>42</v>
      </c>
      <c r="U3" s="42">
        <f t="shared" si="0"/>
        <v>41</v>
      </c>
      <c r="V3" s="42">
        <f t="shared" si="0"/>
        <v>40</v>
      </c>
      <c r="W3" s="42">
        <f t="shared" si="0"/>
        <v>39</v>
      </c>
      <c r="X3" s="42">
        <f t="shared" si="0"/>
        <v>38</v>
      </c>
      <c r="Y3" s="42">
        <f t="shared" si="0"/>
        <v>37</v>
      </c>
      <c r="Z3" s="42">
        <f t="shared" si="0"/>
        <v>36</v>
      </c>
      <c r="AA3" s="42">
        <f t="shared" si="0"/>
        <v>35</v>
      </c>
      <c r="AB3" s="42">
        <f t="shared" si="0"/>
        <v>34</v>
      </c>
      <c r="AC3" s="42">
        <f t="shared" si="0"/>
        <v>33</v>
      </c>
      <c r="AD3" s="42">
        <f t="shared" si="0"/>
        <v>32</v>
      </c>
      <c r="AE3" s="42">
        <f t="shared" si="0"/>
        <v>31</v>
      </c>
      <c r="AF3" s="42">
        <f t="shared" si="0"/>
        <v>30</v>
      </c>
      <c r="AG3" s="84" t="s">
        <v>20</v>
      </c>
      <c r="AH3" s="80"/>
    </row>
    <row r="4" spans="1:34" ht="12.75">
      <c r="A4" s="81" t="s">
        <v>43</v>
      </c>
      <c r="AH4" s="83" t="s">
        <v>49</v>
      </c>
    </row>
    <row r="5" spans="1:34" ht="12.75">
      <c r="A5" s="35">
        <v>1</v>
      </c>
      <c r="C5" s="35">
        <f aca="true" t="shared" si="1" ref="C5:L14">C$2*SIN(RADIANS($A5))</f>
        <v>0.01745240643728351</v>
      </c>
      <c r="D5" s="35">
        <f t="shared" si="1"/>
        <v>0.03490481287456702</v>
      </c>
      <c r="E5" s="35">
        <f t="shared" si="1"/>
        <v>0.052357219311850535</v>
      </c>
      <c r="F5" s="35">
        <f t="shared" si="1"/>
        <v>0.06980962574913405</v>
      </c>
      <c r="G5" s="35">
        <f t="shared" si="1"/>
        <v>0.08726203218641757</v>
      </c>
      <c r="H5" s="35">
        <f t="shared" si="1"/>
        <v>0.10471443862370107</v>
      </c>
      <c r="I5" s="35">
        <f t="shared" si="1"/>
        <v>0.12216684506098457</v>
      </c>
      <c r="J5" s="35">
        <f t="shared" si="1"/>
        <v>0.1396192514982681</v>
      </c>
      <c r="K5" s="35">
        <f t="shared" si="1"/>
        <v>0.1570716579355516</v>
      </c>
      <c r="L5" s="35">
        <f t="shared" si="1"/>
        <v>0.17452406437283513</v>
      </c>
      <c r="M5" s="35">
        <f aca="true" t="shared" si="2" ref="M5:V14">M$2*SIN(RADIANS($A5))</f>
        <v>0.19197647081011862</v>
      </c>
      <c r="N5" s="35">
        <f t="shared" si="2"/>
        <v>0.20942887724740214</v>
      </c>
      <c r="O5" s="35">
        <f t="shared" si="2"/>
        <v>0.22688128368468566</v>
      </c>
      <c r="P5" s="35">
        <f t="shared" si="2"/>
        <v>0.24433369012196915</v>
      </c>
      <c r="Q5" s="35">
        <f t="shared" si="2"/>
        <v>0.26178609655925267</v>
      </c>
      <c r="R5" s="35">
        <f t="shared" si="2"/>
        <v>0.2792385029965362</v>
      </c>
      <c r="S5" s="35">
        <f t="shared" si="2"/>
        <v>0.2966909094338197</v>
      </c>
      <c r="T5" s="35">
        <f t="shared" si="2"/>
        <v>0.3141433158711032</v>
      </c>
      <c r="U5" s="35">
        <f t="shared" si="2"/>
        <v>0.33159572230838674</v>
      </c>
      <c r="V5" s="35">
        <f t="shared" si="2"/>
        <v>0.34904812874567026</v>
      </c>
      <c r="W5" s="35">
        <f aca="true" t="shared" si="3" ref="W5:AF14">W$2*SIN(RADIANS($A5))</f>
        <v>0.3665005351829537</v>
      </c>
      <c r="X5" s="35">
        <f t="shared" si="3"/>
        <v>0.38395294162023724</v>
      </c>
      <c r="Y5" s="35">
        <f t="shared" si="3"/>
        <v>0.40140534805752076</v>
      </c>
      <c r="Z5" s="35">
        <f t="shared" si="3"/>
        <v>0.4188577544948043</v>
      </c>
      <c r="AA5" s="35">
        <f t="shared" si="3"/>
        <v>0.4363101609320878</v>
      </c>
      <c r="AB5" s="35">
        <f t="shared" si="3"/>
        <v>0.4537625673693713</v>
      </c>
      <c r="AC5" s="35">
        <f t="shared" si="3"/>
        <v>0.47121497380665484</v>
      </c>
      <c r="AD5" s="35">
        <f t="shared" si="3"/>
        <v>0.4886673802439383</v>
      </c>
      <c r="AE5" s="35">
        <f t="shared" si="3"/>
        <v>0.5061197866812218</v>
      </c>
      <c r="AF5" s="35">
        <f t="shared" si="3"/>
        <v>0.5235721931185053</v>
      </c>
      <c r="AH5" s="1">
        <v>89</v>
      </c>
    </row>
    <row r="6" spans="1:34" ht="12.75">
      <c r="A6" s="35">
        <v>2</v>
      </c>
      <c r="C6" s="35">
        <f t="shared" si="1"/>
        <v>0.03489949670250097</v>
      </c>
      <c r="D6" s="35">
        <f t="shared" si="1"/>
        <v>0.06979899340500194</v>
      </c>
      <c r="E6" s="35">
        <f t="shared" si="1"/>
        <v>0.1046984901075029</v>
      </c>
      <c r="F6" s="35">
        <f t="shared" si="1"/>
        <v>0.13959798681000388</v>
      </c>
      <c r="G6" s="35">
        <f t="shared" si="1"/>
        <v>0.17449748351250485</v>
      </c>
      <c r="H6" s="35">
        <f t="shared" si="1"/>
        <v>0.2093969802150058</v>
      </c>
      <c r="I6" s="35">
        <f t="shared" si="1"/>
        <v>0.24429647691750678</v>
      </c>
      <c r="J6" s="35">
        <f t="shared" si="1"/>
        <v>0.27919597362000775</v>
      </c>
      <c r="K6" s="35">
        <f t="shared" si="1"/>
        <v>0.31409547032250873</v>
      </c>
      <c r="L6" s="35">
        <f t="shared" si="1"/>
        <v>0.3489949670250097</v>
      </c>
      <c r="M6" s="35">
        <f t="shared" si="2"/>
        <v>0.3838944637275107</v>
      </c>
      <c r="N6" s="35">
        <f t="shared" si="2"/>
        <v>0.4187939604300116</v>
      </c>
      <c r="O6" s="35">
        <f t="shared" si="2"/>
        <v>0.4536934571325126</v>
      </c>
      <c r="P6" s="35">
        <f t="shared" si="2"/>
        <v>0.48859295383501355</v>
      </c>
      <c r="Q6" s="35">
        <f t="shared" si="2"/>
        <v>0.5234924505375146</v>
      </c>
      <c r="R6" s="35">
        <f t="shared" si="2"/>
        <v>0.5583919472400155</v>
      </c>
      <c r="S6" s="35">
        <f t="shared" si="2"/>
        <v>0.5932914439425164</v>
      </c>
      <c r="T6" s="35">
        <f t="shared" si="2"/>
        <v>0.6281909406450175</v>
      </c>
      <c r="U6" s="35">
        <f t="shared" si="2"/>
        <v>0.6630904373475184</v>
      </c>
      <c r="V6" s="35">
        <f t="shared" si="2"/>
        <v>0.6979899340500194</v>
      </c>
      <c r="W6" s="35">
        <f t="shared" si="3"/>
        <v>0.7328894307525203</v>
      </c>
      <c r="X6" s="35">
        <f t="shared" si="3"/>
        <v>0.7677889274550214</v>
      </c>
      <c r="Y6" s="35">
        <f t="shared" si="3"/>
        <v>0.8026884241575223</v>
      </c>
      <c r="Z6" s="35">
        <f t="shared" si="3"/>
        <v>0.8375879208600232</v>
      </c>
      <c r="AA6" s="35">
        <f t="shared" si="3"/>
        <v>0.8724874175625242</v>
      </c>
      <c r="AB6" s="35">
        <f t="shared" si="3"/>
        <v>0.9073869142650252</v>
      </c>
      <c r="AC6" s="35">
        <f t="shared" si="3"/>
        <v>0.9422864109675262</v>
      </c>
      <c r="AD6" s="35">
        <f t="shared" si="3"/>
        <v>0.9771859076700271</v>
      </c>
      <c r="AE6" s="35">
        <f t="shared" si="3"/>
        <v>1.012085404372528</v>
      </c>
      <c r="AF6" s="35">
        <f t="shared" si="3"/>
        <v>1.0469849010750292</v>
      </c>
      <c r="AH6" s="1">
        <v>88</v>
      </c>
    </row>
    <row r="7" spans="1:34" ht="12.75">
      <c r="A7" s="35">
        <v>3</v>
      </c>
      <c r="C7" s="35">
        <f t="shared" si="1"/>
        <v>0.052335956242943835</v>
      </c>
      <c r="D7" s="35">
        <f t="shared" si="1"/>
        <v>0.10467191248588767</v>
      </c>
      <c r="E7" s="35">
        <f t="shared" si="1"/>
        <v>0.1570078687288315</v>
      </c>
      <c r="F7" s="35">
        <f t="shared" si="1"/>
        <v>0.20934382497177534</v>
      </c>
      <c r="G7" s="35">
        <f t="shared" si="1"/>
        <v>0.2616797812147192</v>
      </c>
      <c r="H7" s="35">
        <f t="shared" si="1"/>
        <v>0.314015737457663</v>
      </c>
      <c r="I7" s="35">
        <f t="shared" si="1"/>
        <v>0.36635169370060683</v>
      </c>
      <c r="J7" s="35">
        <f t="shared" si="1"/>
        <v>0.4186876499435507</v>
      </c>
      <c r="K7" s="35">
        <f t="shared" si="1"/>
        <v>0.4710236061864945</v>
      </c>
      <c r="L7" s="35">
        <f t="shared" si="1"/>
        <v>0.5233595624294384</v>
      </c>
      <c r="M7" s="35">
        <f t="shared" si="2"/>
        <v>0.5756955186723822</v>
      </c>
      <c r="N7" s="35">
        <f t="shared" si="2"/>
        <v>0.628031474915326</v>
      </c>
      <c r="O7" s="35">
        <f t="shared" si="2"/>
        <v>0.6803674311582698</v>
      </c>
      <c r="P7" s="35">
        <f t="shared" si="2"/>
        <v>0.7327033874012137</v>
      </c>
      <c r="Q7" s="35">
        <f t="shared" si="2"/>
        <v>0.7850393436441575</v>
      </c>
      <c r="R7" s="35">
        <f t="shared" si="2"/>
        <v>0.8373752998871014</v>
      </c>
      <c r="S7" s="35">
        <f t="shared" si="2"/>
        <v>0.8897112561300452</v>
      </c>
      <c r="T7" s="35">
        <f t="shared" si="2"/>
        <v>0.942047212372989</v>
      </c>
      <c r="U7" s="35">
        <f t="shared" si="2"/>
        <v>0.9943831686159329</v>
      </c>
      <c r="V7" s="35">
        <f t="shared" si="2"/>
        <v>1.0467191248588767</v>
      </c>
      <c r="W7" s="35">
        <f t="shared" si="3"/>
        <v>1.0990550811018205</v>
      </c>
      <c r="X7" s="35">
        <f t="shared" si="3"/>
        <v>1.1513910373447644</v>
      </c>
      <c r="Y7" s="35">
        <f t="shared" si="3"/>
        <v>1.2037269935877082</v>
      </c>
      <c r="Z7" s="35">
        <f t="shared" si="3"/>
        <v>1.256062949830652</v>
      </c>
      <c r="AA7" s="35">
        <f t="shared" si="3"/>
        <v>1.3083989060735959</v>
      </c>
      <c r="AB7" s="35">
        <f t="shared" si="3"/>
        <v>1.3607348623165396</v>
      </c>
      <c r="AC7" s="35">
        <f t="shared" si="3"/>
        <v>1.4130708185594836</v>
      </c>
      <c r="AD7" s="35">
        <f t="shared" si="3"/>
        <v>1.4654067748024273</v>
      </c>
      <c r="AE7" s="35">
        <f t="shared" si="3"/>
        <v>1.5177427310453713</v>
      </c>
      <c r="AF7" s="35">
        <f t="shared" si="3"/>
        <v>1.570078687288315</v>
      </c>
      <c r="AH7" s="1">
        <v>87</v>
      </c>
    </row>
    <row r="8" spans="1:34" ht="12.75">
      <c r="A8" s="35">
        <v>4</v>
      </c>
      <c r="C8" s="35">
        <f t="shared" si="1"/>
        <v>0.0697564737441253</v>
      </c>
      <c r="D8" s="35">
        <f t="shared" si="1"/>
        <v>0.1395129474882506</v>
      </c>
      <c r="E8" s="35">
        <f t="shared" si="1"/>
        <v>0.2092694212323759</v>
      </c>
      <c r="F8" s="35">
        <f t="shared" si="1"/>
        <v>0.2790258949765012</v>
      </c>
      <c r="G8" s="35">
        <f t="shared" si="1"/>
        <v>0.3487823687206265</v>
      </c>
      <c r="H8" s="35">
        <f t="shared" si="1"/>
        <v>0.4185388424647518</v>
      </c>
      <c r="I8" s="35">
        <f t="shared" si="1"/>
        <v>0.4882953162088771</v>
      </c>
      <c r="J8" s="35">
        <f t="shared" si="1"/>
        <v>0.5580517899530024</v>
      </c>
      <c r="K8" s="35">
        <f t="shared" si="1"/>
        <v>0.6278082636971277</v>
      </c>
      <c r="L8" s="35">
        <f t="shared" si="1"/>
        <v>0.697564737441253</v>
      </c>
      <c r="M8" s="35">
        <f t="shared" si="2"/>
        <v>0.7673212111853783</v>
      </c>
      <c r="N8" s="35">
        <f t="shared" si="2"/>
        <v>0.8370776849295036</v>
      </c>
      <c r="O8" s="35">
        <f t="shared" si="2"/>
        <v>0.9068341586736289</v>
      </c>
      <c r="P8" s="35">
        <f t="shared" si="2"/>
        <v>0.9765906324177542</v>
      </c>
      <c r="Q8" s="35">
        <f t="shared" si="2"/>
        <v>1.0463471061618796</v>
      </c>
      <c r="R8" s="35">
        <f t="shared" si="2"/>
        <v>1.1161035799060048</v>
      </c>
      <c r="S8" s="35">
        <f t="shared" si="2"/>
        <v>1.18586005365013</v>
      </c>
      <c r="T8" s="35">
        <f t="shared" si="2"/>
        <v>1.2556165273942554</v>
      </c>
      <c r="U8" s="35">
        <f t="shared" si="2"/>
        <v>1.3253730011383809</v>
      </c>
      <c r="V8" s="35">
        <f t="shared" si="2"/>
        <v>1.395129474882506</v>
      </c>
      <c r="W8" s="35">
        <f t="shared" si="3"/>
        <v>1.4648859486266312</v>
      </c>
      <c r="X8" s="35">
        <f t="shared" si="3"/>
        <v>1.5346424223707567</v>
      </c>
      <c r="Y8" s="35">
        <f t="shared" si="3"/>
        <v>1.604398896114882</v>
      </c>
      <c r="Z8" s="35">
        <f t="shared" si="3"/>
        <v>1.6741553698590073</v>
      </c>
      <c r="AA8" s="35">
        <f t="shared" si="3"/>
        <v>1.7439118436031324</v>
      </c>
      <c r="AB8" s="35">
        <f t="shared" si="3"/>
        <v>1.8136683173472579</v>
      </c>
      <c r="AC8" s="35">
        <f t="shared" si="3"/>
        <v>1.8834247910913833</v>
      </c>
      <c r="AD8" s="35">
        <f t="shared" si="3"/>
        <v>1.9531812648355085</v>
      </c>
      <c r="AE8" s="35">
        <f t="shared" si="3"/>
        <v>2.0229377385796337</v>
      </c>
      <c r="AF8" s="35">
        <f t="shared" si="3"/>
        <v>2.0926942123237593</v>
      </c>
      <c r="AH8" s="1">
        <v>86</v>
      </c>
    </row>
    <row r="9" spans="1:34" ht="12.75">
      <c r="A9" s="35">
        <v>5</v>
      </c>
      <c r="C9" s="35">
        <f t="shared" si="1"/>
        <v>0.08715574274765817</v>
      </c>
      <c r="D9" s="35">
        <f t="shared" si="1"/>
        <v>0.17431148549531633</v>
      </c>
      <c r="E9" s="35">
        <f t="shared" si="1"/>
        <v>0.2614672282429745</v>
      </c>
      <c r="F9" s="35">
        <f t="shared" si="1"/>
        <v>0.34862297099063266</v>
      </c>
      <c r="G9" s="35">
        <f t="shared" si="1"/>
        <v>0.4357787137382908</v>
      </c>
      <c r="H9" s="35">
        <f t="shared" si="1"/>
        <v>0.522934456485949</v>
      </c>
      <c r="I9" s="35">
        <f t="shared" si="1"/>
        <v>0.6100901992336072</v>
      </c>
      <c r="J9" s="35">
        <f t="shared" si="1"/>
        <v>0.6972459419812653</v>
      </c>
      <c r="K9" s="35">
        <f t="shared" si="1"/>
        <v>0.7844016847289235</v>
      </c>
      <c r="L9" s="35">
        <f t="shared" si="1"/>
        <v>0.8715574274765816</v>
      </c>
      <c r="M9" s="35">
        <f t="shared" si="2"/>
        <v>0.9587131702242399</v>
      </c>
      <c r="N9" s="35">
        <f t="shared" si="2"/>
        <v>1.045868912971898</v>
      </c>
      <c r="O9" s="35">
        <f t="shared" si="2"/>
        <v>1.1330246557195562</v>
      </c>
      <c r="P9" s="35">
        <f t="shared" si="2"/>
        <v>1.2201803984672144</v>
      </c>
      <c r="Q9" s="35">
        <f t="shared" si="2"/>
        <v>1.3073361412148725</v>
      </c>
      <c r="R9" s="35">
        <f t="shared" si="2"/>
        <v>1.3944918839625307</v>
      </c>
      <c r="S9" s="35">
        <f t="shared" si="2"/>
        <v>1.4816476267101888</v>
      </c>
      <c r="T9" s="35">
        <f t="shared" si="2"/>
        <v>1.568803369457847</v>
      </c>
      <c r="U9" s="35">
        <f t="shared" si="2"/>
        <v>1.655959112205505</v>
      </c>
      <c r="V9" s="35">
        <f t="shared" si="2"/>
        <v>1.7431148549531632</v>
      </c>
      <c r="W9" s="35">
        <f t="shared" si="3"/>
        <v>1.8302705977008216</v>
      </c>
      <c r="X9" s="35">
        <f t="shared" si="3"/>
        <v>1.9174263404484797</v>
      </c>
      <c r="Y9" s="35">
        <f t="shared" si="3"/>
        <v>2.0045820831961376</v>
      </c>
      <c r="Z9" s="35">
        <f t="shared" si="3"/>
        <v>2.091737825943796</v>
      </c>
      <c r="AA9" s="35">
        <f t="shared" si="3"/>
        <v>2.1788935686914543</v>
      </c>
      <c r="AB9" s="35">
        <f t="shared" si="3"/>
        <v>2.2660493114391125</v>
      </c>
      <c r="AC9" s="35">
        <f t="shared" si="3"/>
        <v>2.3532050541867706</v>
      </c>
      <c r="AD9" s="35">
        <f t="shared" si="3"/>
        <v>2.4403607969344288</v>
      </c>
      <c r="AE9" s="35">
        <f t="shared" si="3"/>
        <v>2.527516539682087</v>
      </c>
      <c r="AF9" s="35">
        <f t="shared" si="3"/>
        <v>2.614672282429745</v>
      </c>
      <c r="AH9" s="1">
        <v>85</v>
      </c>
    </row>
    <row r="10" spans="1:34" ht="12.75">
      <c r="A10" s="35">
        <v>6</v>
      </c>
      <c r="C10" s="35">
        <f t="shared" si="1"/>
        <v>0.10452846326765347</v>
      </c>
      <c r="D10" s="35">
        <f t="shared" si="1"/>
        <v>0.20905692653530694</v>
      </c>
      <c r="E10" s="35">
        <f t="shared" si="1"/>
        <v>0.3135853898029604</v>
      </c>
      <c r="F10" s="35">
        <f t="shared" si="1"/>
        <v>0.4181138530706139</v>
      </c>
      <c r="G10" s="35">
        <f t="shared" si="1"/>
        <v>0.5226423163382674</v>
      </c>
      <c r="H10" s="35">
        <f t="shared" si="1"/>
        <v>0.6271707796059208</v>
      </c>
      <c r="I10" s="35">
        <f t="shared" si="1"/>
        <v>0.7316992428735742</v>
      </c>
      <c r="J10" s="35">
        <f t="shared" si="1"/>
        <v>0.8362277061412278</v>
      </c>
      <c r="K10" s="35">
        <f t="shared" si="1"/>
        <v>0.9407561694088813</v>
      </c>
      <c r="L10" s="35">
        <f t="shared" si="1"/>
        <v>1.0452846326765348</v>
      </c>
      <c r="M10" s="35">
        <f t="shared" si="2"/>
        <v>1.1498130959441881</v>
      </c>
      <c r="N10" s="35">
        <f t="shared" si="2"/>
        <v>1.2543415592118417</v>
      </c>
      <c r="O10" s="35">
        <f t="shared" si="2"/>
        <v>1.3588700224794952</v>
      </c>
      <c r="P10" s="35">
        <f t="shared" si="2"/>
        <v>1.4633984857471485</v>
      </c>
      <c r="Q10" s="35">
        <f t="shared" si="2"/>
        <v>1.567926949014802</v>
      </c>
      <c r="R10" s="35">
        <f t="shared" si="2"/>
        <v>1.6724554122824555</v>
      </c>
      <c r="S10" s="35">
        <f t="shared" si="2"/>
        <v>1.776983875550109</v>
      </c>
      <c r="T10" s="35">
        <f t="shared" si="2"/>
        <v>1.8815123388177626</v>
      </c>
      <c r="U10" s="35">
        <f t="shared" si="2"/>
        <v>1.986040802085416</v>
      </c>
      <c r="V10" s="35">
        <f t="shared" si="2"/>
        <v>2.0905692653530696</v>
      </c>
      <c r="W10" s="35">
        <f t="shared" si="3"/>
        <v>2.195097728620723</v>
      </c>
      <c r="X10" s="35">
        <f t="shared" si="3"/>
        <v>2.2996261918883762</v>
      </c>
      <c r="Y10" s="35">
        <f t="shared" si="3"/>
        <v>2.40415465515603</v>
      </c>
      <c r="Z10" s="35">
        <f t="shared" si="3"/>
        <v>2.5086831184236833</v>
      </c>
      <c r="AA10" s="35">
        <f t="shared" si="3"/>
        <v>2.6132115816913366</v>
      </c>
      <c r="AB10" s="35">
        <f t="shared" si="3"/>
        <v>2.7177400449589904</v>
      </c>
      <c r="AC10" s="35">
        <f t="shared" si="3"/>
        <v>2.8222685082266437</v>
      </c>
      <c r="AD10" s="35">
        <f t="shared" si="3"/>
        <v>2.926796971494297</v>
      </c>
      <c r="AE10" s="35">
        <f t="shared" si="3"/>
        <v>3.0313254347619507</v>
      </c>
      <c r="AF10" s="35">
        <f t="shared" si="3"/>
        <v>3.135853898029604</v>
      </c>
      <c r="AH10" s="1">
        <v>84</v>
      </c>
    </row>
    <row r="11" spans="1:34" ht="12.75">
      <c r="A11" s="35">
        <v>7</v>
      </c>
      <c r="C11" s="35">
        <f t="shared" si="1"/>
        <v>0.12186934340514748</v>
      </c>
      <c r="D11" s="35">
        <f t="shared" si="1"/>
        <v>0.24373868681029495</v>
      </c>
      <c r="E11" s="35">
        <f t="shared" si="1"/>
        <v>0.3656080302154424</v>
      </c>
      <c r="F11" s="35">
        <f t="shared" si="1"/>
        <v>0.4874773736205899</v>
      </c>
      <c r="G11" s="35">
        <f t="shared" si="1"/>
        <v>0.6093467170257374</v>
      </c>
      <c r="H11" s="35">
        <f t="shared" si="1"/>
        <v>0.7312160604308848</v>
      </c>
      <c r="I11" s="35">
        <f t="shared" si="1"/>
        <v>0.8530854038360324</v>
      </c>
      <c r="J11" s="35">
        <f t="shared" si="1"/>
        <v>0.9749547472411798</v>
      </c>
      <c r="K11" s="35">
        <f t="shared" si="1"/>
        <v>1.0968240906463274</v>
      </c>
      <c r="L11" s="35">
        <f t="shared" si="1"/>
        <v>1.2186934340514748</v>
      </c>
      <c r="M11" s="35">
        <f t="shared" si="2"/>
        <v>1.3405627774566222</v>
      </c>
      <c r="N11" s="35">
        <f t="shared" si="2"/>
        <v>1.4624321208617697</v>
      </c>
      <c r="O11" s="35">
        <f t="shared" si="2"/>
        <v>1.584301464266917</v>
      </c>
      <c r="P11" s="35">
        <f t="shared" si="2"/>
        <v>1.7061708076720647</v>
      </c>
      <c r="Q11" s="35">
        <f t="shared" si="2"/>
        <v>1.8280401510772122</v>
      </c>
      <c r="R11" s="35">
        <f t="shared" si="2"/>
        <v>1.9499094944823596</v>
      </c>
      <c r="S11" s="35">
        <f t="shared" si="2"/>
        <v>2.071778837887507</v>
      </c>
      <c r="T11" s="35">
        <f t="shared" si="2"/>
        <v>2.1936481812926547</v>
      </c>
      <c r="U11" s="35">
        <f t="shared" si="2"/>
        <v>2.315517524697802</v>
      </c>
      <c r="V11" s="35">
        <f t="shared" si="2"/>
        <v>2.4373868681029496</v>
      </c>
      <c r="W11" s="35">
        <f t="shared" si="3"/>
        <v>2.559256211508097</v>
      </c>
      <c r="X11" s="35">
        <f t="shared" si="3"/>
        <v>2.6811255549132444</v>
      </c>
      <c r="Y11" s="35">
        <f t="shared" si="3"/>
        <v>2.802994898318392</v>
      </c>
      <c r="Z11" s="35">
        <f t="shared" si="3"/>
        <v>2.9248642417235393</v>
      </c>
      <c r="AA11" s="35">
        <f t="shared" si="3"/>
        <v>3.046733585128687</v>
      </c>
      <c r="AB11" s="35">
        <f t="shared" si="3"/>
        <v>3.168602928533834</v>
      </c>
      <c r="AC11" s="35">
        <f t="shared" si="3"/>
        <v>3.290472271938982</v>
      </c>
      <c r="AD11" s="35">
        <f t="shared" si="3"/>
        <v>3.4123416153441295</v>
      </c>
      <c r="AE11" s="35">
        <f t="shared" si="3"/>
        <v>3.5342109587492767</v>
      </c>
      <c r="AF11" s="35">
        <f t="shared" si="3"/>
        <v>3.6560803021544244</v>
      </c>
      <c r="AH11" s="1">
        <v>83</v>
      </c>
    </row>
    <row r="12" spans="1:34" ht="12.75">
      <c r="A12" s="35">
        <v>8</v>
      </c>
      <c r="C12" s="35">
        <f t="shared" si="1"/>
        <v>0.13917310096006544</v>
      </c>
      <c r="D12" s="35">
        <f t="shared" si="1"/>
        <v>0.2783462019201309</v>
      </c>
      <c r="E12" s="35">
        <f t="shared" si="1"/>
        <v>0.41751930288019634</v>
      </c>
      <c r="F12" s="35">
        <f t="shared" si="1"/>
        <v>0.5566924038402618</v>
      </c>
      <c r="G12" s="35">
        <f t="shared" si="1"/>
        <v>0.6958655048003272</v>
      </c>
      <c r="H12" s="35">
        <f t="shared" si="1"/>
        <v>0.8350386057603927</v>
      </c>
      <c r="I12" s="35">
        <f t="shared" si="1"/>
        <v>0.9742117067204581</v>
      </c>
      <c r="J12" s="35">
        <f t="shared" si="1"/>
        <v>1.1133848076805235</v>
      </c>
      <c r="K12" s="35">
        <f t="shared" si="1"/>
        <v>1.252557908640589</v>
      </c>
      <c r="L12" s="35">
        <f t="shared" si="1"/>
        <v>1.3917310096006543</v>
      </c>
      <c r="M12" s="35">
        <f t="shared" si="2"/>
        <v>1.5309041105607197</v>
      </c>
      <c r="N12" s="35">
        <f t="shared" si="2"/>
        <v>1.6700772115207854</v>
      </c>
      <c r="O12" s="35">
        <f t="shared" si="2"/>
        <v>1.8092503124808508</v>
      </c>
      <c r="P12" s="35">
        <f t="shared" si="2"/>
        <v>1.9484234134409162</v>
      </c>
      <c r="Q12" s="35">
        <f t="shared" si="2"/>
        <v>2.0875965144009814</v>
      </c>
      <c r="R12" s="35">
        <f t="shared" si="2"/>
        <v>2.226769615361047</v>
      </c>
      <c r="S12" s="35">
        <f t="shared" si="2"/>
        <v>2.3659427163211126</v>
      </c>
      <c r="T12" s="35">
        <f t="shared" si="2"/>
        <v>2.505115817281178</v>
      </c>
      <c r="U12" s="35">
        <f t="shared" si="2"/>
        <v>2.6442889182412435</v>
      </c>
      <c r="V12" s="35">
        <f t="shared" si="2"/>
        <v>2.7834620192013086</v>
      </c>
      <c r="W12" s="35">
        <f t="shared" si="3"/>
        <v>2.9226351201613743</v>
      </c>
      <c r="X12" s="35">
        <f t="shared" si="3"/>
        <v>3.0618082211214395</v>
      </c>
      <c r="Y12" s="35">
        <f t="shared" si="3"/>
        <v>3.200981322081505</v>
      </c>
      <c r="Z12" s="35">
        <f t="shared" si="3"/>
        <v>3.3401544230415707</v>
      </c>
      <c r="AA12" s="35">
        <f t="shared" si="3"/>
        <v>3.479327524001636</v>
      </c>
      <c r="AB12" s="35">
        <f t="shared" si="3"/>
        <v>3.6185006249617016</v>
      </c>
      <c r="AC12" s="35">
        <f t="shared" si="3"/>
        <v>3.7576737259217667</v>
      </c>
      <c r="AD12" s="35">
        <f t="shared" si="3"/>
        <v>3.8968468268818324</v>
      </c>
      <c r="AE12" s="35">
        <f t="shared" si="3"/>
        <v>4.036019927841898</v>
      </c>
      <c r="AF12" s="35">
        <f t="shared" si="3"/>
        <v>4.175193028801963</v>
      </c>
      <c r="AH12" s="1">
        <v>82</v>
      </c>
    </row>
    <row r="13" spans="1:34" ht="12.75">
      <c r="A13" s="35">
        <v>9</v>
      </c>
      <c r="C13" s="35">
        <f t="shared" si="1"/>
        <v>0.15643446504023087</v>
      </c>
      <c r="D13" s="35">
        <f t="shared" si="1"/>
        <v>0.31286893008046174</v>
      </c>
      <c r="E13" s="35">
        <f t="shared" si="1"/>
        <v>0.46930339512069263</v>
      </c>
      <c r="F13" s="35">
        <f t="shared" si="1"/>
        <v>0.6257378601609235</v>
      </c>
      <c r="G13" s="35">
        <f t="shared" si="1"/>
        <v>0.7821723252011543</v>
      </c>
      <c r="H13" s="35">
        <f t="shared" si="1"/>
        <v>0.9386067902413853</v>
      </c>
      <c r="I13" s="35">
        <f t="shared" si="1"/>
        <v>1.095041255281616</v>
      </c>
      <c r="J13" s="35">
        <f t="shared" si="1"/>
        <v>1.251475720321847</v>
      </c>
      <c r="K13" s="35">
        <f t="shared" si="1"/>
        <v>1.407910185362078</v>
      </c>
      <c r="L13" s="35">
        <f t="shared" si="1"/>
        <v>1.5643446504023086</v>
      </c>
      <c r="M13" s="35">
        <f t="shared" si="2"/>
        <v>1.7207791154425396</v>
      </c>
      <c r="N13" s="35">
        <f t="shared" si="2"/>
        <v>1.8772135804827705</v>
      </c>
      <c r="O13" s="35">
        <f t="shared" si="2"/>
        <v>2.0336480455230013</v>
      </c>
      <c r="P13" s="35">
        <f t="shared" si="2"/>
        <v>2.190082510563232</v>
      </c>
      <c r="Q13" s="35">
        <f t="shared" si="2"/>
        <v>2.346516975603463</v>
      </c>
      <c r="R13" s="35">
        <f t="shared" si="2"/>
        <v>2.502951440643694</v>
      </c>
      <c r="S13" s="35">
        <f t="shared" si="2"/>
        <v>2.6593859056839246</v>
      </c>
      <c r="T13" s="35">
        <f t="shared" si="2"/>
        <v>2.815820370724156</v>
      </c>
      <c r="U13" s="35">
        <f t="shared" si="2"/>
        <v>2.9722548357643865</v>
      </c>
      <c r="V13" s="35">
        <f t="shared" si="2"/>
        <v>3.1286893008046173</v>
      </c>
      <c r="W13" s="35">
        <f t="shared" si="3"/>
        <v>3.2851237658448484</v>
      </c>
      <c r="X13" s="35">
        <f t="shared" si="3"/>
        <v>3.441558230885079</v>
      </c>
      <c r="Y13" s="35">
        <f t="shared" si="3"/>
        <v>3.59799269592531</v>
      </c>
      <c r="Z13" s="35">
        <f t="shared" si="3"/>
        <v>3.754427160965541</v>
      </c>
      <c r="AA13" s="35">
        <f t="shared" si="3"/>
        <v>3.910861626005772</v>
      </c>
      <c r="AB13" s="35">
        <f t="shared" si="3"/>
        <v>4.0672960910460025</v>
      </c>
      <c r="AC13" s="35">
        <f t="shared" si="3"/>
        <v>4.223730556086234</v>
      </c>
      <c r="AD13" s="35">
        <f t="shared" si="3"/>
        <v>4.380165021126464</v>
      </c>
      <c r="AE13" s="35">
        <f t="shared" si="3"/>
        <v>4.536599486166695</v>
      </c>
      <c r="AF13" s="35">
        <f t="shared" si="3"/>
        <v>4.693033951206926</v>
      </c>
      <c r="AH13" s="1">
        <v>81</v>
      </c>
    </row>
    <row r="14" spans="1:34" ht="12.75">
      <c r="A14" s="35">
        <v>10</v>
      </c>
      <c r="C14" s="35">
        <f t="shared" si="1"/>
        <v>0.17364817766693033</v>
      </c>
      <c r="D14" s="35">
        <f t="shared" si="1"/>
        <v>0.34729635533386066</v>
      </c>
      <c r="E14" s="35">
        <f t="shared" si="1"/>
        <v>0.520944533000791</v>
      </c>
      <c r="F14" s="35">
        <f t="shared" si="1"/>
        <v>0.6945927106677213</v>
      </c>
      <c r="G14" s="35">
        <f t="shared" si="1"/>
        <v>0.8682408883346516</v>
      </c>
      <c r="H14" s="35">
        <f t="shared" si="1"/>
        <v>1.041889066001582</v>
      </c>
      <c r="I14" s="35">
        <f t="shared" si="1"/>
        <v>1.2155372436685123</v>
      </c>
      <c r="J14" s="35">
        <f t="shared" si="1"/>
        <v>1.3891854213354426</v>
      </c>
      <c r="K14" s="35">
        <f t="shared" si="1"/>
        <v>1.562833599002373</v>
      </c>
      <c r="L14" s="35">
        <f t="shared" si="1"/>
        <v>1.7364817766693033</v>
      </c>
      <c r="M14" s="35">
        <f t="shared" si="2"/>
        <v>1.9101299543362336</v>
      </c>
      <c r="N14" s="35">
        <f t="shared" si="2"/>
        <v>2.083778132003164</v>
      </c>
      <c r="O14" s="35">
        <f t="shared" si="2"/>
        <v>2.257426309670094</v>
      </c>
      <c r="P14" s="35">
        <f t="shared" si="2"/>
        <v>2.4310744873370247</v>
      </c>
      <c r="Q14" s="35">
        <f t="shared" si="2"/>
        <v>2.6047226650039548</v>
      </c>
      <c r="R14" s="35">
        <f t="shared" si="2"/>
        <v>2.7783708426708853</v>
      </c>
      <c r="S14" s="35">
        <f t="shared" si="2"/>
        <v>2.952019020337816</v>
      </c>
      <c r="T14" s="35">
        <f t="shared" si="2"/>
        <v>3.125667198004746</v>
      </c>
      <c r="U14" s="35">
        <f t="shared" si="2"/>
        <v>3.2993153756716764</v>
      </c>
      <c r="V14" s="35">
        <f t="shared" si="2"/>
        <v>3.4729635533386065</v>
      </c>
      <c r="W14" s="35">
        <f t="shared" si="3"/>
        <v>3.646611731005537</v>
      </c>
      <c r="X14" s="35">
        <f t="shared" si="3"/>
        <v>3.820259908672467</v>
      </c>
      <c r="Y14" s="35">
        <f t="shared" si="3"/>
        <v>3.9939080863393976</v>
      </c>
      <c r="Z14" s="35">
        <f t="shared" si="3"/>
        <v>4.167556264006328</v>
      </c>
      <c r="AA14" s="35">
        <f t="shared" si="3"/>
        <v>4.341204441673258</v>
      </c>
      <c r="AB14" s="35">
        <f t="shared" si="3"/>
        <v>4.514852619340188</v>
      </c>
      <c r="AC14" s="35">
        <f t="shared" si="3"/>
        <v>4.688500797007119</v>
      </c>
      <c r="AD14" s="35">
        <f t="shared" si="3"/>
        <v>4.862148974674049</v>
      </c>
      <c r="AE14" s="35">
        <f t="shared" si="3"/>
        <v>5.0357971523409795</v>
      </c>
      <c r="AF14" s="35">
        <f t="shared" si="3"/>
        <v>5.2094453300079095</v>
      </c>
      <c r="AH14" s="1">
        <v>80</v>
      </c>
    </row>
    <row r="15" spans="1:34" ht="12.75">
      <c r="A15" s="35">
        <v>11</v>
      </c>
      <c r="C15" s="35">
        <f aca="true" t="shared" si="4" ref="C15:L24">C$2*SIN(RADIANS($A15))</f>
        <v>0.1908089953765448</v>
      </c>
      <c r="D15" s="35">
        <f t="shared" si="4"/>
        <v>0.3816179907530896</v>
      </c>
      <c r="E15" s="35">
        <f t="shared" si="4"/>
        <v>0.5724269861296344</v>
      </c>
      <c r="F15" s="35">
        <f t="shared" si="4"/>
        <v>0.7632359815061792</v>
      </c>
      <c r="G15" s="35">
        <f t="shared" si="4"/>
        <v>0.954044976882724</v>
      </c>
      <c r="H15" s="35">
        <f t="shared" si="4"/>
        <v>1.1448539722592688</v>
      </c>
      <c r="I15" s="35">
        <f t="shared" si="4"/>
        <v>1.3356629676358136</v>
      </c>
      <c r="J15" s="35">
        <f t="shared" si="4"/>
        <v>1.5264719630123584</v>
      </c>
      <c r="K15" s="35">
        <f t="shared" si="4"/>
        <v>1.7172809583889033</v>
      </c>
      <c r="L15" s="35">
        <f t="shared" si="4"/>
        <v>1.908089953765448</v>
      </c>
      <c r="M15" s="35">
        <f aca="true" t="shared" si="5" ref="M15:V24">M$2*SIN(RADIANS($A15))</f>
        <v>2.0988989491419927</v>
      </c>
      <c r="N15" s="35">
        <f t="shared" si="5"/>
        <v>2.2897079445185375</v>
      </c>
      <c r="O15" s="35">
        <f t="shared" si="5"/>
        <v>2.4805169398950824</v>
      </c>
      <c r="P15" s="35">
        <f t="shared" si="5"/>
        <v>2.671325935271627</v>
      </c>
      <c r="Q15" s="35">
        <f t="shared" si="5"/>
        <v>2.862134930648172</v>
      </c>
      <c r="R15" s="35">
        <f t="shared" si="5"/>
        <v>3.052943926024717</v>
      </c>
      <c r="S15" s="35">
        <f t="shared" si="5"/>
        <v>3.2437529214012617</v>
      </c>
      <c r="T15" s="35">
        <f t="shared" si="5"/>
        <v>3.4345619167778065</v>
      </c>
      <c r="U15" s="35">
        <f t="shared" si="5"/>
        <v>3.6253709121543514</v>
      </c>
      <c r="V15" s="35">
        <f t="shared" si="5"/>
        <v>3.816179907530896</v>
      </c>
      <c r="W15" s="35">
        <f aca="true" t="shared" si="6" ref="W15:AF24">W$2*SIN(RADIANS($A15))</f>
        <v>4.006988902907441</v>
      </c>
      <c r="X15" s="35">
        <f t="shared" si="6"/>
        <v>4.197797898283985</v>
      </c>
      <c r="Y15" s="35">
        <f t="shared" si="6"/>
        <v>4.388606893660531</v>
      </c>
      <c r="Z15" s="35">
        <f t="shared" si="6"/>
        <v>4.579415889037075</v>
      </c>
      <c r="AA15" s="35">
        <f t="shared" si="6"/>
        <v>4.77022488441362</v>
      </c>
      <c r="AB15" s="35">
        <f t="shared" si="6"/>
        <v>4.961033879790165</v>
      </c>
      <c r="AC15" s="35">
        <f t="shared" si="6"/>
        <v>5.15184287516671</v>
      </c>
      <c r="AD15" s="35">
        <f t="shared" si="6"/>
        <v>5.342651870543254</v>
      </c>
      <c r="AE15" s="35">
        <f t="shared" si="6"/>
        <v>5.5334608659198</v>
      </c>
      <c r="AF15" s="35">
        <f t="shared" si="6"/>
        <v>5.724269861296344</v>
      </c>
      <c r="AH15" s="1">
        <v>79</v>
      </c>
    </row>
    <row r="16" spans="1:34" ht="12.75">
      <c r="A16" s="35">
        <v>12</v>
      </c>
      <c r="C16" s="35">
        <f t="shared" si="4"/>
        <v>0.20791169081775934</v>
      </c>
      <c r="D16" s="35">
        <f t="shared" si="4"/>
        <v>0.4158233816355187</v>
      </c>
      <c r="E16" s="35">
        <f t="shared" si="4"/>
        <v>0.623735072453278</v>
      </c>
      <c r="F16" s="35">
        <f t="shared" si="4"/>
        <v>0.8316467632710374</v>
      </c>
      <c r="G16" s="35">
        <f t="shared" si="4"/>
        <v>1.0395584540887968</v>
      </c>
      <c r="H16" s="35">
        <f t="shared" si="4"/>
        <v>1.247470144906556</v>
      </c>
      <c r="I16" s="35">
        <f t="shared" si="4"/>
        <v>1.4553818357243153</v>
      </c>
      <c r="J16" s="35">
        <f t="shared" si="4"/>
        <v>1.6632935265420747</v>
      </c>
      <c r="K16" s="35">
        <f t="shared" si="4"/>
        <v>1.8712052173598341</v>
      </c>
      <c r="L16" s="35">
        <f t="shared" si="4"/>
        <v>2.0791169081775935</v>
      </c>
      <c r="M16" s="35">
        <f t="shared" si="5"/>
        <v>2.2870285989953527</v>
      </c>
      <c r="N16" s="35">
        <f t="shared" si="5"/>
        <v>2.494940289813112</v>
      </c>
      <c r="O16" s="35">
        <f t="shared" si="5"/>
        <v>2.7028519806308715</v>
      </c>
      <c r="P16" s="35">
        <f t="shared" si="5"/>
        <v>2.9107636714486307</v>
      </c>
      <c r="Q16" s="35">
        <f t="shared" si="5"/>
        <v>3.1186753622663903</v>
      </c>
      <c r="R16" s="35">
        <f t="shared" si="5"/>
        <v>3.3265870530841495</v>
      </c>
      <c r="S16" s="35">
        <f t="shared" si="5"/>
        <v>3.5344987439019087</v>
      </c>
      <c r="T16" s="35">
        <f t="shared" si="5"/>
        <v>3.7424104347196683</v>
      </c>
      <c r="U16" s="35">
        <f t="shared" si="5"/>
        <v>3.9503221255374275</v>
      </c>
      <c r="V16" s="35">
        <f t="shared" si="5"/>
        <v>4.158233816355187</v>
      </c>
      <c r="W16" s="35">
        <f t="shared" si="6"/>
        <v>4.366145507172946</v>
      </c>
      <c r="X16" s="35">
        <f t="shared" si="6"/>
        <v>4.574057197990705</v>
      </c>
      <c r="Y16" s="35">
        <f t="shared" si="6"/>
        <v>4.781968888808465</v>
      </c>
      <c r="Z16" s="35">
        <f t="shared" si="6"/>
        <v>4.989880579626224</v>
      </c>
      <c r="AA16" s="35">
        <f t="shared" si="6"/>
        <v>5.197792270443983</v>
      </c>
      <c r="AB16" s="35">
        <f t="shared" si="6"/>
        <v>5.405703961261743</v>
      </c>
      <c r="AC16" s="35">
        <f t="shared" si="6"/>
        <v>5.613615652079503</v>
      </c>
      <c r="AD16" s="35">
        <f t="shared" si="6"/>
        <v>5.821527342897261</v>
      </c>
      <c r="AE16" s="35">
        <f t="shared" si="6"/>
        <v>6.029439033715021</v>
      </c>
      <c r="AF16" s="35">
        <f t="shared" si="6"/>
        <v>6.237350724532781</v>
      </c>
      <c r="AH16" s="1">
        <v>78</v>
      </c>
    </row>
    <row r="17" spans="1:34" ht="12.75">
      <c r="A17" s="35">
        <v>13</v>
      </c>
      <c r="C17" s="35">
        <f t="shared" si="4"/>
        <v>0.224951054343865</v>
      </c>
      <c r="D17" s="35">
        <f t="shared" si="4"/>
        <v>0.44990210868773</v>
      </c>
      <c r="E17" s="35">
        <f t="shared" si="4"/>
        <v>0.674853163031595</v>
      </c>
      <c r="F17" s="35">
        <f t="shared" si="4"/>
        <v>0.89980421737546</v>
      </c>
      <c r="G17" s="35">
        <f t="shared" si="4"/>
        <v>1.124755271719325</v>
      </c>
      <c r="H17" s="35">
        <f t="shared" si="4"/>
        <v>1.34970632606319</v>
      </c>
      <c r="I17" s="35">
        <f t="shared" si="4"/>
        <v>1.574657380407055</v>
      </c>
      <c r="J17" s="35">
        <f t="shared" si="4"/>
        <v>1.79960843475092</v>
      </c>
      <c r="K17" s="35">
        <f t="shared" si="4"/>
        <v>2.024559489094785</v>
      </c>
      <c r="L17" s="35">
        <f t="shared" si="4"/>
        <v>2.24951054343865</v>
      </c>
      <c r="M17" s="35">
        <f t="shared" si="5"/>
        <v>2.474461597782515</v>
      </c>
      <c r="N17" s="35">
        <f t="shared" si="5"/>
        <v>2.69941265212638</v>
      </c>
      <c r="O17" s="35">
        <f t="shared" si="5"/>
        <v>2.924363706470245</v>
      </c>
      <c r="P17" s="35">
        <f t="shared" si="5"/>
        <v>3.14931476081411</v>
      </c>
      <c r="Q17" s="35">
        <f t="shared" si="5"/>
        <v>3.374265815157975</v>
      </c>
      <c r="R17" s="35">
        <f t="shared" si="5"/>
        <v>3.59921686950184</v>
      </c>
      <c r="S17" s="35">
        <f t="shared" si="5"/>
        <v>3.824167923845705</v>
      </c>
      <c r="T17" s="35">
        <f t="shared" si="5"/>
        <v>4.04911897818957</v>
      </c>
      <c r="U17" s="35">
        <f t="shared" si="5"/>
        <v>4.274070032533435</v>
      </c>
      <c r="V17" s="35">
        <f t="shared" si="5"/>
        <v>4.4990210868773</v>
      </c>
      <c r="W17" s="35">
        <f t="shared" si="6"/>
        <v>4.723972141221165</v>
      </c>
      <c r="X17" s="35">
        <f t="shared" si="6"/>
        <v>4.94892319556503</v>
      </c>
      <c r="Y17" s="35">
        <f t="shared" si="6"/>
        <v>5.173874249908895</v>
      </c>
      <c r="Z17" s="35">
        <f t="shared" si="6"/>
        <v>5.39882530425276</v>
      </c>
      <c r="AA17" s="35">
        <f t="shared" si="6"/>
        <v>5.623776358596625</v>
      </c>
      <c r="AB17" s="35">
        <f t="shared" si="6"/>
        <v>5.84872741294049</v>
      </c>
      <c r="AC17" s="35">
        <f t="shared" si="6"/>
        <v>6.073678467284355</v>
      </c>
      <c r="AD17" s="35">
        <f t="shared" si="6"/>
        <v>6.29862952162822</v>
      </c>
      <c r="AE17" s="35">
        <f t="shared" si="6"/>
        <v>6.523580575972085</v>
      </c>
      <c r="AF17" s="35">
        <f t="shared" si="6"/>
        <v>6.74853163031595</v>
      </c>
      <c r="AH17" s="1">
        <v>77</v>
      </c>
    </row>
    <row r="18" spans="1:34" ht="12.75">
      <c r="A18" s="35">
        <v>14</v>
      </c>
      <c r="C18" s="35">
        <f t="shared" si="4"/>
        <v>0.24192189559966773</v>
      </c>
      <c r="D18" s="35">
        <f t="shared" si="4"/>
        <v>0.48384379119933546</v>
      </c>
      <c r="E18" s="35">
        <f t="shared" si="4"/>
        <v>0.7257656867990032</v>
      </c>
      <c r="F18" s="35">
        <f t="shared" si="4"/>
        <v>0.9676875823986709</v>
      </c>
      <c r="G18" s="35">
        <f t="shared" si="4"/>
        <v>1.2096094779983386</v>
      </c>
      <c r="H18" s="35">
        <f t="shared" si="4"/>
        <v>1.4515313735980064</v>
      </c>
      <c r="I18" s="35">
        <f t="shared" si="4"/>
        <v>1.693453269197674</v>
      </c>
      <c r="J18" s="35">
        <f t="shared" si="4"/>
        <v>1.9353751647973418</v>
      </c>
      <c r="K18" s="35">
        <f t="shared" si="4"/>
        <v>2.1772970603970094</v>
      </c>
      <c r="L18" s="35">
        <f t="shared" si="4"/>
        <v>2.4192189559966772</v>
      </c>
      <c r="M18" s="35">
        <f t="shared" si="5"/>
        <v>2.661140851596345</v>
      </c>
      <c r="N18" s="35">
        <f t="shared" si="5"/>
        <v>2.903062747196013</v>
      </c>
      <c r="O18" s="35">
        <f t="shared" si="5"/>
        <v>3.1449846427956807</v>
      </c>
      <c r="P18" s="35">
        <f t="shared" si="5"/>
        <v>3.386906538395348</v>
      </c>
      <c r="Q18" s="35">
        <f t="shared" si="5"/>
        <v>3.628828433995016</v>
      </c>
      <c r="R18" s="35">
        <f t="shared" si="5"/>
        <v>3.8707503295946837</v>
      </c>
      <c r="S18" s="35">
        <f t="shared" si="5"/>
        <v>4.112672225194351</v>
      </c>
      <c r="T18" s="35">
        <f t="shared" si="5"/>
        <v>4.354594120794019</v>
      </c>
      <c r="U18" s="35">
        <f t="shared" si="5"/>
        <v>4.596516016393687</v>
      </c>
      <c r="V18" s="35">
        <f t="shared" si="5"/>
        <v>4.8384379119933545</v>
      </c>
      <c r="W18" s="35">
        <f t="shared" si="6"/>
        <v>5.080359807593022</v>
      </c>
      <c r="X18" s="35">
        <f t="shared" si="6"/>
        <v>5.32228170319269</v>
      </c>
      <c r="Y18" s="35">
        <f t="shared" si="6"/>
        <v>5.564203598792358</v>
      </c>
      <c r="Z18" s="35">
        <f t="shared" si="6"/>
        <v>5.806125494392026</v>
      </c>
      <c r="AA18" s="35">
        <f t="shared" si="6"/>
        <v>6.048047389991694</v>
      </c>
      <c r="AB18" s="35">
        <f t="shared" si="6"/>
        <v>6.289969285591361</v>
      </c>
      <c r="AC18" s="35">
        <f t="shared" si="6"/>
        <v>6.531891181191028</v>
      </c>
      <c r="AD18" s="35">
        <f t="shared" si="6"/>
        <v>6.773813076790696</v>
      </c>
      <c r="AE18" s="35">
        <f t="shared" si="6"/>
        <v>7.015734972390364</v>
      </c>
      <c r="AF18" s="35">
        <f t="shared" si="6"/>
        <v>7.257656867990032</v>
      </c>
      <c r="AH18" s="1">
        <v>76</v>
      </c>
    </row>
    <row r="19" spans="1:34" ht="12.75">
      <c r="A19" s="35">
        <v>15</v>
      </c>
      <c r="C19" s="35">
        <f t="shared" si="4"/>
        <v>0.25881904510252074</v>
      </c>
      <c r="D19" s="35">
        <f t="shared" si="4"/>
        <v>0.5176380902050415</v>
      </c>
      <c r="E19" s="35">
        <f t="shared" si="4"/>
        <v>0.7764571353075622</v>
      </c>
      <c r="F19" s="35">
        <f t="shared" si="4"/>
        <v>1.035276180410083</v>
      </c>
      <c r="G19" s="35">
        <f t="shared" si="4"/>
        <v>1.2940952255126037</v>
      </c>
      <c r="H19" s="35">
        <f t="shared" si="4"/>
        <v>1.5529142706151244</v>
      </c>
      <c r="I19" s="35">
        <f t="shared" si="4"/>
        <v>1.8117333157176452</v>
      </c>
      <c r="J19" s="35">
        <f t="shared" si="4"/>
        <v>2.070552360820166</v>
      </c>
      <c r="K19" s="35">
        <f t="shared" si="4"/>
        <v>2.3293714059226867</v>
      </c>
      <c r="L19" s="35">
        <f t="shared" si="4"/>
        <v>2.5881904510252074</v>
      </c>
      <c r="M19" s="35">
        <f t="shared" si="5"/>
        <v>2.847009496127728</v>
      </c>
      <c r="N19" s="35">
        <f t="shared" si="5"/>
        <v>3.105828541230249</v>
      </c>
      <c r="O19" s="35">
        <f t="shared" si="5"/>
        <v>3.3646475863327696</v>
      </c>
      <c r="P19" s="35">
        <f t="shared" si="5"/>
        <v>3.6234666314352904</v>
      </c>
      <c r="Q19" s="35">
        <f t="shared" si="5"/>
        <v>3.882285676537811</v>
      </c>
      <c r="R19" s="35">
        <f t="shared" si="5"/>
        <v>4.141104721640332</v>
      </c>
      <c r="S19" s="35">
        <f t="shared" si="5"/>
        <v>4.399923766742853</v>
      </c>
      <c r="T19" s="35">
        <f t="shared" si="5"/>
        <v>4.658742811845373</v>
      </c>
      <c r="U19" s="35">
        <f t="shared" si="5"/>
        <v>4.917561856947894</v>
      </c>
      <c r="V19" s="35">
        <f t="shared" si="5"/>
        <v>5.176380902050415</v>
      </c>
      <c r="W19" s="35">
        <f t="shared" si="6"/>
        <v>5.4351999471529355</v>
      </c>
      <c r="X19" s="35">
        <f t="shared" si="6"/>
        <v>5.694018992255456</v>
      </c>
      <c r="Y19" s="35">
        <f t="shared" si="6"/>
        <v>5.952838037357977</v>
      </c>
      <c r="Z19" s="35">
        <f t="shared" si="6"/>
        <v>6.211657082460498</v>
      </c>
      <c r="AA19" s="35">
        <f t="shared" si="6"/>
        <v>6.4704761275630185</v>
      </c>
      <c r="AB19" s="35">
        <f t="shared" si="6"/>
        <v>6.729295172665539</v>
      </c>
      <c r="AC19" s="35">
        <f t="shared" si="6"/>
        <v>6.98811421776806</v>
      </c>
      <c r="AD19" s="35">
        <f t="shared" si="6"/>
        <v>7.246933262870581</v>
      </c>
      <c r="AE19" s="35">
        <f t="shared" si="6"/>
        <v>7.5057523079731014</v>
      </c>
      <c r="AF19" s="35">
        <f t="shared" si="6"/>
        <v>7.764571353075622</v>
      </c>
      <c r="AH19" s="1">
        <v>75</v>
      </c>
    </row>
    <row r="20" spans="1:34" ht="12.75">
      <c r="A20" s="35">
        <v>16</v>
      </c>
      <c r="C20" s="35">
        <f t="shared" si="4"/>
        <v>0.27563735581699916</v>
      </c>
      <c r="D20" s="35">
        <f t="shared" si="4"/>
        <v>0.5512747116339983</v>
      </c>
      <c r="E20" s="35">
        <f t="shared" si="4"/>
        <v>0.8269120674509975</v>
      </c>
      <c r="F20" s="35">
        <f t="shared" si="4"/>
        <v>1.1025494232679967</v>
      </c>
      <c r="G20" s="35">
        <f t="shared" si="4"/>
        <v>1.3781867790849958</v>
      </c>
      <c r="H20" s="35">
        <f t="shared" si="4"/>
        <v>1.653824134901995</v>
      </c>
      <c r="I20" s="35">
        <f t="shared" si="4"/>
        <v>1.9294614907189942</v>
      </c>
      <c r="J20" s="35">
        <f t="shared" si="4"/>
        <v>2.2050988465359933</v>
      </c>
      <c r="K20" s="35">
        <f t="shared" si="4"/>
        <v>2.4807362023529924</v>
      </c>
      <c r="L20" s="35">
        <f t="shared" si="4"/>
        <v>2.7563735581699915</v>
      </c>
      <c r="M20" s="35">
        <f t="shared" si="5"/>
        <v>3.0320109139869906</v>
      </c>
      <c r="N20" s="35">
        <f t="shared" si="5"/>
        <v>3.30764826980399</v>
      </c>
      <c r="O20" s="35">
        <f t="shared" si="5"/>
        <v>3.5832856256209893</v>
      </c>
      <c r="P20" s="35">
        <f t="shared" si="5"/>
        <v>3.8589229814379884</v>
      </c>
      <c r="Q20" s="35">
        <f t="shared" si="5"/>
        <v>4.134560337254987</v>
      </c>
      <c r="R20" s="35">
        <f t="shared" si="5"/>
        <v>4.410197693071987</v>
      </c>
      <c r="S20" s="35">
        <f t="shared" si="5"/>
        <v>4.685835048888986</v>
      </c>
      <c r="T20" s="35">
        <f t="shared" si="5"/>
        <v>4.961472404705985</v>
      </c>
      <c r="U20" s="35">
        <f t="shared" si="5"/>
        <v>5.237109760522984</v>
      </c>
      <c r="V20" s="35">
        <f t="shared" si="5"/>
        <v>5.512747116339983</v>
      </c>
      <c r="W20" s="35">
        <f t="shared" si="6"/>
        <v>5.788384472156983</v>
      </c>
      <c r="X20" s="35">
        <f t="shared" si="6"/>
        <v>6.064021827973981</v>
      </c>
      <c r="Y20" s="35">
        <f t="shared" si="6"/>
        <v>6.339659183790981</v>
      </c>
      <c r="Z20" s="35">
        <f t="shared" si="6"/>
        <v>6.61529653960798</v>
      </c>
      <c r="AA20" s="35">
        <f t="shared" si="6"/>
        <v>6.890933895424979</v>
      </c>
      <c r="AB20" s="35">
        <f t="shared" si="6"/>
        <v>7.166571251241979</v>
      </c>
      <c r="AC20" s="35">
        <f t="shared" si="6"/>
        <v>7.442208607058977</v>
      </c>
      <c r="AD20" s="35">
        <f t="shared" si="6"/>
        <v>7.717845962875977</v>
      </c>
      <c r="AE20" s="35">
        <f t="shared" si="6"/>
        <v>7.9934833186929755</v>
      </c>
      <c r="AF20" s="35">
        <f t="shared" si="6"/>
        <v>8.269120674509974</v>
      </c>
      <c r="AH20" s="1">
        <v>74</v>
      </c>
    </row>
    <row r="21" spans="1:34" ht="12.75">
      <c r="A21" s="35">
        <v>17</v>
      </c>
      <c r="C21" s="35">
        <f t="shared" si="4"/>
        <v>0.29237170472273677</v>
      </c>
      <c r="D21" s="35">
        <f t="shared" si="4"/>
        <v>0.5847434094454735</v>
      </c>
      <c r="E21" s="35">
        <f t="shared" si="4"/>
        <v>0.8771151141682103</v>
      </c>
      <c r="F21" s="35">
        <f t="shared" si="4"/>
        <v>1.169486818890947</v>
      </c>
      <c r="G21" s="35">
        <f t="shared" si="4"/>
        <v>1.4618585236136838</v>
      </c>
      <c r="H21" s="35">
        <f t="shared" si="4"/>
        <v>1.7542302283364206</v>
      </c>
      <c r="I21" s="35">
        <f t="shared" si="4"/>
        <v>2.0466019330591574</v>
      </c>
      <c r="J21" s="35">
        <f t="shared" si="4"/>
        <v>2.338973637781894</v>
      </c>
      <c r="K21" s="35">
        <f t="shared" si="4"/>
        <v>2.631345342504631</v>
      </c>
      <c r="L21" s="35">
        <f t="shared" si="4"/>
        <v>2.9237170472273677</v>
      </c>
      <c r="M21" s="35">
        <f t="shared" si="5"/>
        <v>3.2160887519501045</v>
      </c>
      <c r="N21" s="35">
        <f t="shared" si="5"/>
        <v>3.5084604566728412</v>
      </c>
      <c r="O21" s="35">
        <f t="shared" si="5"/>
        <v>3.800832161395578</v>
      </c>
      <c r="P21" s="35">
        <f t="shared" si="5"/>
        <v>4.093203866118315</v>
      </c>
      <c r="Q21" s="35">
        <f t="shared" si="5"/>
        <v>4.385575570841052</v>
      </c>
      <c r="R21" s="35">
        <f t="shared" si="5"/>
        <v>4.677947275563788</v>
      </c>
      <c r="S21" s="35">
        <f t="shared" si="5"/>
        <v>4.970318980286525</v>
      </c>
      <c r="T21" s="35">
        <f t="shared" si="5"/>
        <v>5.262690685009262</v>
      </c>
      <c r="U21" s="35">
        <f t="shared" si="5"/>
        <v>5.555062389731999</v>
      </c>
      <c r="V21" s="35">
        <f t="shared" si="5"/>
        <v>5.847434094454735</v>
      </c>
      <c r="W21" s="35">
        <f t="shared" si="6"/>
        <v>6.139805799177472</v>
      </c>
      <c r="X21" s="35">
        <f t="shared" si="6"/>
        <v>6.432177503900209</v>
      </c>
      <c r="Y21" s="35">
        <f t="shared" si="6"/>
        <v>6.724549208622946</v>
      </c>
      <c r="Z21" s="35">
        <f t="shared" si="6"/>
        <v>7.0169209133456825</v>
      </c>
      <c r="AA21" s="35">
        <f t="shared" si="6"/>
        <v>7.309292618068419</v>
      </c>
      <c r="AB21" s="35">
        <f t="shared" si="6"/>
        <v>7.601664322791156</v>
      </c>
      <c r="AC21" s="35">
        <f t="shared" si="6"/>
        <v>7.894036027513893</v>
      </c>
      <c r="AD21" s="35">
        <f t="shared" si="6"/>
        <v>8.18640773223663</v>
      </c>
      <c r="AE21" s="35">
        <f t="shared" si="6"/>
        <v>8.478779436959366</v>
      </c>
      <c r="AF21" s="35">
        <f t="shared" si="6"/>
        <v>8.771151141682104</v>
      </c>
      <c r="AH21" s="1">
        <v>73</v>
      </c>
    </row>
    <row r="22" spans="1:34" ht="12.75">
      <c r="A22" s="35">
        <v>18</v>
      </c>
      <c r="C22" s="35">
        <f t="shared" si="4"/>
        <v>0.3090169943749474</v>
      </c>
      <c r="D22" s="35">
        <f t="shared" si="4"/>
        <v>0.6180339887498948</v>
      </c>
      <c r="E22" s="35">
        <f t="shared" si="4"/>
        <v>0.9270509831248421</v>
      </c>
      <c r="F22" s="35">
        <f t="shared" si="4"/>
        <v>1.2360679774997896</v>
      </c>
      <c r="G22" s="35">
        <f t="shared" si="4"/>
        <v>1.545084971874737</v>
      </c>
      <c r="H22" s="35">
        <f t="shared" si="4"/>
        <v>1.8541019662496843</v>
      </c>
      <c r="I22" s="35">
        <f t="shared" si="4"/>
        <v>2.1631189606246317</v>
      </c>
      <c r="J22" s="35">
        <f t="shared" si="4"/>
        <v>2.472135954999579</v>
      </c>
      <c r="K22" s="35">
        <f t="shared" si="4"/>
        <v>2.7811529493745266</v>
      </c>
      <c r="L22" s="35">
        <f t="shared" si="4"/>
        <v>3.090169943749474</v>
      </c>
      <c r="M22" s="35">
        <f t="shared" si="5"/>
        <v>3.3991869381244215</v>
      </c>
      <c r="N22" s="35">
        <f t="shared" si="5"/>
        <v>3.7082039324993685</v>
      </c>
      <c r="O22" s="35">
        <f t="shared" si="5"/>
        <v>4.017220926874316</v>
      </c>
      <c r="P22" s="35">
        <f t="shared" si="5"/>
        <v>4.326237921249263</v>
      </c>
      <c r="Q22" s="35">
        <f t="shared" si="5"/>
        <v>4.635254915624211</v>
      </c>
      <c r="R22" s="35">
        <f t="shared" si="5"/>
        <v>4.944271909999158</v>
      </c>
      <c r="S22" s="35">
        <f t="shared" si="5"/>
        <v>5.253288904374106</v>
      </c>
      <c r="T22" s="35">
        <f t="shared" si="5"/>
        <v>5.562305898749053</v>
      </c>
      <c r="U22" s="35">
        <f t="shared" si="5"/>
        <v>5.871322893124001</v>
      </c>
      <c r="V22" s="35">
        <f t="shared" si="5"/>
        <v>6.180339887498948</v>
      </c>
      <c r="W22" s="35">
        <f t="shared" si="6"/>
        <v>6.489356881873896</v>
      </c>
      <c r="X22" s="35">
        <f t="shared" si="6"/>
        <v>6.798373876248843</v>
      </c>
      <c r="Y22" s="35">
        <f t="shared" si="6"/>
        <v>7.1073908706237905</v>
      </c>
      <c r="Z22" s="35">
        <f t="shared" si="6"/>
        <v>7.416407864998737</v>
      </c>
      <c r="AA22" s="35">
        <f t="shared" si="6"/>
        <v>7.7254248593736845</v>
      </c>
      <c r="AB22" s="35">
        <f t="shared" si="6"/>
        <v>8.034441853748632</v>
      </c>
      <c r="AC22" s="35">
        <f t="shared" si="6"/>
        <v>8.34345884812358</v>
      </c>
      <c r="AD22" s="35">
        <f t="shared" si="6"/>
        <v>8.652475842498527</v>
      </c>
      <c r="AE22" s="35">
        <f t="shared" si="6"/>
        <v>8.961492836873475</v>
      </c>
      <c r="AF22" s="35">
        <f t="shared" si="6"/>
        <v>9.270509831248422</v>
      </c>
      <c r="AH22" s="1">
        <v>72</v>
      </c>
    </row>
    <row r="23" spans="1:34" ht="12.75">
      <c r="A23" s="35">
        <v>19</v>
      </c>
      <c r="C23" s="35">
        <f t="shared" si="4"/>
        <v>0.3255681544571567</v>
      </c>
      <c r="D23" s="35">
        <f t="shared" si="4"/>
        <v>0.6511363089143134</v>
      </c>
      <c r="E23" s="35">
        <f t="shared" si="4"/>
        <v>0.9767044633714701</v>
      </c>
      <c r="F23" s="35">
        <f t="shared" si="4"/>
        <v>1.3022726178286268</v>
      </c>
      <c r="G23" s="35">
        <f t="shared" si="4"/>
        <v>1.6278407722857835</v>
      </c>
      <c r="H23" s="35">
        <f t="shared" si="4"/>
        <v>1.9534089267429402</v>
      </c>
      <c r="I23" s="35">
        <f t="shared" si="4"/>
        <v>2.2789770812000967</v>
      </c>
      <c r="J23" s="35">
        <f t="shared" si="4"/>
        <v>2.6045452356572536</v>
      </c>
      <c r="K23" s="35">
        <f t="shared" si="4"/>
        <v>2.9301133901144105</v>
      </c>
      <c r="L23" s="35">
        <f t="shared" si="4"/>
        <v>3.255681544571567</v>
      </c>
      <c r="M23" s="35">
        <f t="shared" si="5"/>
        <v>3.5812496990287235</v>
      </c>
      <c r="N23" s="35">
        <f t="shared" si="5"/>
        <v>3.9068178534858804</v>
      </c>
      <c r="O23" s="35">
        <f t="shared" si="5"/>
        <v>4.232386007943037</v>
      </c>
      <c r="P23" s="35">
        <f t="shared" si="5"/>
        <v>4.557954162400193</v>
      </c>
      <c r="Q23" s="35">
        <f t="shared" si="5"/>
        <v>4.88352231685735</v>
      </c>
      <c r="R23" s="35">
        <f t="shared" si="5"/>
        <v>5.209090471314507</v>
      </c>
      <c r="S23" s="35">
        <f t="shared" si="5"/>
        <v>5.534658625771664</v>
      </c>
      <c r="T23" s="35">
        <f t="shared" si="5"/>
        <v>5.860226780228821</v>
      </c>
      <c r="U23" s="35">
        <f t="shared" si="5"/>
        <v>6.185794934685977</v>
      </c>
      <c r="V23" s="35">
        <f t="shared" si="5"/>
        <v>6.511363089143134</v>
      </c>
      <c r="W23" s="35">
        <f t="shared" si="6"/>
        <v>6.836931243600291</v>
      </c>
      <c r="X23" s="35">
        <f t="shared" si="6"/>
        <v>7.162499398057447</v>
      </c>
      <c r="Y23" s="35">
        <f t="shared" si="6"/>
        <v>7.488067552514604</v>
      </c>
      <c r="Z23" s="35">
        <f t="shared" si="6"/>
        <v>7.813635706971761</v>
      </c>
      <c r="AA23" s="35">
        <f t="shared" si="6"/>
        <v>8.139203861428918</v>
      </c>
      <c r="AB23" s="35">
        <f t="shared" si="6"/>
        <v>8.464772015886075</v>
      </c>
      <c r="AC23" s="35">
        <f t="shared" si="6"/>
        <v>8.790340170343232</v>
      </c>
      <c r="AD23" s="35">
        <f t="shared" si="6"/>
        <v>9.115908324800387</v>
      </c>
      <c r="AE23" s="35">
        <f t="shared" si="6"/>
        <v>9.441476479257544</v>
      </c>
      <c r="AF23" s="35">
        <f t="shared" si="6"/>
        <v>9.7670446337147</v>
      </c>
      <c r="AH23" s="1">
        <v>71</v>
      </c>
    </row>
    <row r="24" spans="1:34" ht="12.75">
      <c r="A24" s="35">
        <v>20</v>
      </c>
      <c r="C24" s="35">
        <f t="shared" si="4"/>
        <v>0.3420201433256687</v>
      </c>
      <c r="D24" s="35">
        <f t="shared" si="4"/>
        <v>0.6840402866513374</v>
      </c>
      <c r="E24" s="35">
        <f t="shared" si="4"/>
        <v>1.0260604299770062</v>
      </c>
      <c r="F24" s="35">
        <f t="shared" si="4"/>
        <v>1.3680805733026749</v>
      </c>
      <c r="G24" s="35">
        <f t="shared" si="4"/>
        <v>1.7101007166283435</v>
      </c>
      <c r="H24" s="35">
        <f t="shared" si="4"/>
        <v>2.0521208599540124</v>
      </c>
      <c r="I24" s="35">
        <f t="shared" si="4"/>
        <v>2.394141003279681</v>
      </c>
      <c r="J24" s="35">
        <f t="shared" si="4"/>
        <v>2.7361611466053497</v>
      </c>
      <c r="K24" s="35">
        <f t="shared" si="4"/>
        <v>3.0781812899310186</v>
      </c>
      <c r="L24" s="35">
        <f t="shared" si="4"/>
        <v>3.420201433256687</v>
      </c>
      <c r="M24" s="35">
        <f t="shared" si="5"/>
        <v>3.762221576582356</v>
      </c>
      <c r="N24" s="35">
        <f t="shared" si="5"/>
        <v>4.104241719908025</v>
      </c>
      <c r="O24" s="35">
        <f t="shared" si="5"/>
        <v>4.446261863233693</v>
      </c>
      <c r="P24" s="35">
        <f t="shared" si="5"/>
        <v>4.788282006559362</v>
      </c>
      <c r="Q24" s="35">
        <f t="shared" si="5"/>
        <v>5.130302149885031</v>
      </c>
      <c r="R24" s="35">
        <f t="shared" si="5"/>
        <v>5.472322293210699</v>
      </c>
      <c r="S24" s="35">
        <f t="shared" si="5"/>
        <v>5.814342436536368</v>
      </c>
      <c r="T24" s="35">
        <f t="shared" si="5"/>
        <v>6.156362579862037</v>
      </c>
      <c r="U24" s="35">
        <f t="shared" si="5"/>
        <v>6.498382723187706</v>
      </c>
      <c r="V24" s="35">
        <f t="shared" si="5"/>
        <v>6.840402866513374</v>
      </c>
      <c r="W24" s="35">
        <f t="shared" si="6"/>
        <v>7.182423009839043</v>
      </c>
      <c r="X24" s="35">
        <f t="shared" si="6"/>
        <v>7.524443153164712</v>
      </c>
      <c r="Y24" s="35">
        <f t="shared" si="6"/>
        <v>7.86646329649038</v>
      </c>
      <c r="Z24" s="35">
        <f t="shared" si="6"/>
        <v>8.20848343981605</v>
      </c>
      <c r="AA24" s="35">
        <f t="shared" si="6"/>
        <v>8.550503583141717</v>
      </c>
      <c r="AB24" s="35">
        <f t="shared" si="6"/>
        <v>8.892523726467386</v>
      </c>
      <c r="AC24" s="35">
        <f t="shared" si="6"/>
        <v>9.234543869793056</v>
      </c>
      <c r="AD24" s="35">
        <f t="shared" si="6"/>
        <v>9.576564013118723</v>
      </c>
      <c r="AE24" s="35">
        <f t="shared" si="6"/>
        <v>9.918584156444393</v>
      </c>
      <c r="AF24" s="35">
        <f t="shared" si="6"/>
        <v>10.260604299770062</v>
      </c>
      <c r="AH24" s="1">
        <v>70</v>
      </c>
    </row>
    <row r="25" spans="1:34" ht="12.75">
      <c r="A25" s="35">
        <v>21</v>
      </c>
      <c r="C25" s="35">
        <f aca="true" t="shared" si="7" ref="C25:L34">C$2*SIN(RADIANS($A25))</f>
        <v>0.35836794954530027</v>
      </c>
      <c r="D25" s="35">
        <f t="shared" si="7"/>
        <v>0.7167358990906005</v>
      </c>
      <c r="E25" s="35">
        <f t="shared" si="7"/>
        <v>1.0751038486359008</v>
      </c>
      <c r="F25" s="35">
        <f t="shared" si="7"/>
        <v>1.433471798181201</v>
      </c>
      <c r="G25" s="35">
        <f t="shared" si="7"/>
        <v>1.7918397477265013</v>
      </c>
      <c r="H25" s="35">
        <f t="shared" si="7"/>
        <v>2.1502076972718016</v>
      </c>
      <c r="I25" s="35">
        <f t="shared" si="7"/>
        <v>2.5085756468171017</v>
      </c>
      <c r="J25" s="35">
        <f t="shared" si="7"/>
        <v>2.866943596362402</v>
      </c>
      <c r="K25" s="35">
        <f t="shared" si="7"/>
        <v>3.2253115459077026</v>
      </c>
      <c r="L25" s="35">
        <f t="shared" si="7"/>
        <v>3.5836794954530027</v>
      </c>
      <c r="M25" s="35">
        <f aca="true" t="shared" si="8" ref="M25:V34">M$2*SIN(RADIANS($A25))</f>
        <v>3.9420474449983027</v>
      </c>
      <c r="N25" s="35">
        <f t="shared" si="8"/>
        <v>4.300415394543603</v>
      </c>
      <c r="O25" s="35">
        <f t="shared" si="8"/>
        <v>4.658783344088904</v>
      </c>
      <c r="P25" s="35">
        <f t="shared" si="8"/>
        <v>5.017151293634203</v>
      </c>
      <c r="Q25" s="35">
        <f t="shared" si="8"/>
        <v>5.375519243179504</v>
      </c>
      <c r="R25" s="35">
        <f t="shared" si="8"/>
        <v>5.733887192724804</v>
      </c>
      <c r="S25" s="35">
        <f t="shared" si="8"/>
        <v>6.092255142270105</v>
      </c>
      <c r="T25" s="35">
        <f t="shared" si="8"/>
        <v>6.450623091815405</v>
      </c>
      <c r="U25" s="35">
        <f t="shared" si="8"/>
        <v>6.808991041360705</v>
      </c>
      <c r="V25" s="35">
        <f t="shared" si="8"/>
        <v>7.167358990906005</v>
      </c>
      <c r="W25" s="35">
        <f aca="true" t="shared" si="9" ref="W25:AF34">W$2*SIN(RADIANS($A25))</f>
        <v>7.525726940451306</v>
      </c>
      <c r="X25" s="35">
        <f t="shared" si="9"/>
        <v>7.8840948899966055</v>
      </c>
      <c r="Y25" s="35">
        <f t="shared" si="9"/>
        <v>8.242462839541906</v>
      </c>
      <c r="Z25" s="35">
        <f t="shared" si="9"/>
        <v>8.600830789087206</v>
      </c>
      <c r="AA25" s="35">
        <f t="shared" si="9"/>
        <v>8.959198738632507</v>
      </c>
      <c r="AB25" s="35">
        <f t="shared" si="9"/>
        <v>9.317566688177807</v>
      </c>
      <c r="AC25" s="35">
        <f t="shared" si="9"/>
        <v>9.675934637723108</v>
      </c>
      <c r="AD25" s="35">
        <f t="shared" si="9"/>
        <v>10.034302587268407</v>
      </c>
      <c r="AE25" s="35">
        <f t="shared" si="9"/>
        <v>10.392670536813707</v>
      </c>
      <c r="AF25" s="35">
        <f t="shared" si="9"/>
        <v>10.751038486359008</v>
      </c>
      <c r="AH25" s="1">
        <v>69</v>
      </c>
    </row>
    <row r="26" spans="1:34" ht="12.75">
      <c r="A26" s="35">
        <v>22</v>
      </c>
      <c r="C26" s="35">
        <f t="shared" si="7"/>
        <v>0.374606593415912</v>
      </c>
      <c r="D26" s="35">
        <f t="shared" si="7"/>
        <v>0.749213186831824</v>
      </c>
      <c r="E26" s="35">
        <f t="shared" si="7"/>
        <v>1.123819780247736</v>
      </c>
      <c r="F26" s="35">
        <f t="shared" si="7"/>
        <v>1.498426373663648</v>
      </c>
      <c r="G26" s="35">
        <f t="shared" si="7"/>
        <v>1.87303296707956</v>
      </c>
      <c r="H26" s="35">
        <f t="shared" si="7"/>
        <v>2.247639560495472</v>
      </c>
      <c r="I26" s="35">
        <f t="shared" si="7"/>
        <v>2.622246153911384</v>
      </c>
      <c r="J26" s="35">
        <f t="shared" si="7"/>
        <v>2.996852747327296</v>
      </c>
      <c r="K26" s="35">
        <f t="shared" si="7"/>
        <v>3.371459340743208</v>
      </c>
      <c r="L26" s="35">
        <f t="shared" si="7"/>
        <v>3.74606593415912</v>
      </c>
      <c r="M26" s="35">
        <f t="shared" si="8"/>
        <v>4.120672527575032</v>
      </c>
      <c r="N26" s="35">
        <f t="shared" si="8"/>
        <v>4.495279120990944</v>
      </c>
      <c r="O26" s="35">
        <f t="shared" si="8"/>
        <v>4.869885714406856</v>
      </c>
      <c r="P26" s="35">
        <f t="shared" si="8"/>
        <v>5.244492307822768</v>
      </c>
      <c r="Q26" s="35">
        <f t="shared" si="8"/>
        <v>5.61909890123868</v>
      </c>
      <c r="R26" s="35">
        <f t="shared" si="8"/>
        <v>5.993705494654592</v>
      </c>
      <c r="S26" s="35">
        <f t="shared" si="8"/>
        <v>6.368312088070504</v>
      </c>
      <c r="T26" s="35">
        <f t="shared" si="8"/>
        <v>6.742918681486416</v>
      </c>
      <c r="U26" s="35">
        <f t="shared" si="8"/>
        <v>7.117525274902328</v>
      </c>
      <c r="V26" s="35">
        <f t="shared" si="8"/>
        <v>7.49213186831824</v>
      </c>
      <c r="W26" s="35">
        <f t="shared" si="9"/>
        <v>7.866738461734152</v>
      </c>
      <c r="X26" s="35">
        <f t="shared" si="9"/>
        <v>8.241345055150065</v>
      </c>
      <c r="Y26" s="35">
        <f t="shared" si="9"/>
        <v>8.615951648565977</v>
      </c>
      <c r="Z26" s="35">
        <f t="shared" si="9"/>
        <v>8.990558241981889</v>
      </c>
      <c r="AA26" s="35">
        <f t="shared" si="9"/>
        <v>9.3651648353978</v>
      </c>
      <c r="AB26" s="35">
        <f t="shared" si="9"/>
        <v>9.739771428813713</v>
      </c>
      <c r="AC26" s="35">
        <f t="shared" si="9"/>
        <v>10.114378022229625</v>
      </c>
      <c r="AD26" s="35">
        <f t="shared" si="9"/>
        <v>10.488984615645537</v>
      </c>
      <c r="AE26" s="35">
        <f t="shared" si="9"/>
        <v>10.863591209061449</v>
      </c>
      <c r="AF26" s="35">
        <f t="shared" si="9"/>
        <v>11.23819780247736</v>
      </c>
      <c r="AH26" s="1">
        <v>68</v>
      </c>
    </row>
    <row r="27" spans="1:34" ht="12.75">
      <c r="A27" s="35">
        <v>23</v>
      </c>
      <c r="C27" s="35">
        <f t="shared" si="7"/>
        <v>0.39073112848927377</v>
      </c>
      <c r="D27" s="35">
        <f t="shared" si="7"/>
        <v>0.7814622569785475</v>
      </c>
      <c r="E27" s="35">
        <f t="shared" si="7"/>
        <v>1.1721933854678213</v>
      </c>
      <c r="F27" s="35">
        <f t="shared" si="7"/>
        <v>1.562924513957095</v>
      </c>
      <c r="G27" s="35">
        <f t="shared" si="7"/>
        <v>1.953655642446369</v>
      </c>
      <c r="H27" s="35">
        <f t="shared" si="7"/>
        <v>2.3443867709356425</v>
      </c>
      <c r="I27" s="35">
        <f t="shared" si="7"/>
        <v>2.7351178994249166</v>
      </c>
      <c r="J27" s="35">
        <f t="shared" si="7"/>
        <v>3.12584902791419</v>
      </c>
      <c r="K27" s="35">
        <f t="shared" si="7"/>
        <v>3.5165801564034638</v>
      </c>
      <c r="L27" s="35">
        <f t="shared" si="7"/>
        <v>3.907311284892738</v>
      </c>
      <c r="M27" s="35">
        <f t="shared" si="8"/>
        <v>4.298042413382012</v>
      </c>
      <c r="N27" s="35">
        <f t="shared" si="8"/>
        <v>4.688773541871285</v>
      </c>
      <c r="O27" s="35">
        <f t="shared" si="8"/>
        <v>5.079504670360559</v>
      </c>
      <c r="P27" s="35">
        <f t="shared" si="8"/>
        <v>5.470235798849833</v>
      </c>
      <c r="Q27" s="35">
        <f t="shared" si="8"/>
        <v>5.860966927339106</v>
      </c>
      <c r="R27" s="35">
        <f t="shared" si="8"/>
        <v>6.25169805582838</v>
      </c>
      <c r="S27" s="35">
        <f t="shared" si="8"/>
        <v>6.642429184317654</v>
      </c>
      <c r="T27" s="35">
        <f t="shared" si="8"/>
        <v>7.0331603128069275</v>
      </c>
      <c r="U27" s="35">
        <f t="shared" si="8"/>
        <v>7.423891441296202</v>
      </c>
      <c r="V27" s="35">
        <f t="shared" si="8"/>
        <v>7.814622569785476</v>
      </c>
      <c r="W27" s="35">
        <f t="shared" si="9"/>
        <v>8.205353698274749</v>
      </c>
      <c r="X27" s="35">
        <f t="shared" si="9"/>
        <v>8.596084826764024</v>
      </c>
      <c r="Y27" s="35">
        <f t="shared" si="9"/>
        <v>8.986815955253297</v>
      </c>
      <c r="Z27" s="35">
        <f t="shared" si="9"/>
        <v>9.37754708374257</v>
      </c>
      <c r="AA27" s="35">
        <f t="shared" si="9"/>
        <v>9.768278212231845</v>
      </c>
      <c r="AB27" s="35">
        <f t="shared" si="9"/>
        <v>10.159009340721118</v>
      </c>
      <c r="AC27" s="35">
        <f t="shared" si="9"/>
        <v>10.549740469210391</v>
      </c>
      <c r="AD27" s="35">
        <f t="shared" si="9"/>
        <v>10.940471597699666</v>
      </c>
      <c r="AE27" s="35">
        <f t="shared" si="9"/>
        <v>11.33120272618894</v>
      </c>
      <c r="AF27" s="35">
        <f t="shared" si="9"/>
        <v>11.721933854678213</v>
      </c>
      <c r="AH27" s="1">
        <v>67</v>
      </c>
    </row>
    <row r="28" spans="1:34" ht="12.75">
      <c r="A28" s="35">
        <v>24</v>
      </c>
      <c r="C28" s="35">
        <f t="shared" si="7"/>
        <v>0.4067366430758002</v>
      </c>
      <c r="D28" s="35">
        <f t="shared" si="7"/>
        <v>0.8134732861516004</v>
      </c>
      <c r="E28" s="35">
        <f t="shared" si="7"/>
        <v>1.2202099292274007</v>
      </c>
      <c r="F28" s="35">
        <f t="shared" si="7"/>
        <v>1.6269465723032008</v>
      </c>
      <c r="G28" s="35">
        <f t="shared" si="7"/>
        <v>2.033683215379001</v>
      </c>
      <c r="H28" s="35">
        <f t="shared" si="7"/>
        <v>2.4404198584548014</v>
      </c>
      <c r="I28" s="35">
        <f t="shared" si="7"/>
        <v>2.8471565015306015</v>
      </c>
      <c r="J28" s="35">
        <f t="shared" si="7"/>
        <v>3.2538931446064017</v>
      </c>
      <c r="K28" s="35">
        <f t="shared" si="7"/>
        <v>3.660629787682202</v>
      </c>
      <c r="L28" s="35">
        <f t="shared" si="7"/>
        <v>4.067366430758002</v>
      </c>
      <c r="M28" s="35">
        <f t="shared" si="8"/>
        <v>4.474103073833803</v>
      </c>
      <c r="N28" s="35">
        <f t="shared" si="8"/>
        <v>4.880839716909603</v>
      </c>
      <c r="O28" s="35">
        <f t="shared" si="8"/>
        <v>5.287576359985403</v>
      </c>
      <c r="P28" s="35">
        <f t="shared" si="8"/>
        <v>5.694313003061203</v>
      </c>
      <c r="Q28" s="35">
        <f t="shared" si="8"/>
        <v>6.101049646137003</v>
      </c>
      <c r="R28" s="35">
        <f t="shared" si="8"/>
        <v>6.507786289212803</v>
      </c>
      <c r="S28" s="35">
        <f t="shared" si="8"/>
        <v>6.9145229322886035</v>
      </c>
      <c r="T28" s="35">
        <f t="shared" si="8"/>
        <v>7.321259575364404</v>
      </c>
      <c r="U28" s="35">
        <f t="shared" si="8"/>
        <v>7.727996218440204</v>
      </c>
      <c r="V28" s="35">
        <f t="shared" si="8"/>
        <v>8.134732861516005</v>
      </c>
      <c r="W28" s="35">
        <f t="shared" si="9"/>
        <v>8.541469504591804</v>
      </c>
      <c r="X28" s="35">
        <f t="shared" si="9"/>
        <v>8.948206147667605</v>
      </c>
      <c r="Y28" s="35">
        <f t="shared" si="9"/>
        <v>9.354942790743404</v>
      </c>
      <c r="Z28" s="35">
        <f t="shared" si="9"/>
        <v>9.761679433819205</v>
      </c>
      <c r="AA28" s="35">
        <f t="shared" si="9"/>
        <v>10.168416076895005</v>
      </c>
      <c r="AB28" s="35">
        <f t="shared" si="9"/>
        <v>10.575152719970806</v>
      </c>
      <c r="AC28" s="35">
        <f t="shared" si="9"/>
        <v>10.981889363046605</v>
      </c>
      <c r="AD28" s="35">
        <f t="shared" si="9"/>
        <v>11.388626006122406</v>
      </c>
      <c r="AE28" s="35">
        <f t="shared" si="9"/>
        <v>11.795362649198205</v>
      </c>
      <c r="AF28" s="35">
        <f t="shared" si="9"/>
        <v>12.202099292274006</v>
      </c>
      <c r="AH28" s="1">
        <v>66</v>
      </c>
    </row>
    <row r="29" spans="1:34" ht="12.75">
      <c r="A29" s="35">
        <v>25</v>
      </c>
      <c r="C29" s="35">
        <f t="shared" si="7"/>
        <v>0.42261826174069944</v>
      </c>
      <c r="D29" s="35">
        <f t="shared" si="7"/>
        <v>0.8452365234813989</v>
      </c>
      <c r="E29" s="35">
        <f t="shared" si="7"/>
        <v>1.2678547852220983</v>
      </c>
      <c r="F29" s="35">
        <f t="shared" si="7"/>
        <v>1.6904730469627978</v>
      </c>
      <c r="G29" s="35">
        <f t="shared" si="7"/>
        <v>2.1130913087034973</v>
      </c>
      <c r="H29" s="35">
        <f t="shared" si="7"/>
        <v>2.5357095704441965</v>
      </c>
      <c r="I29" s="35">
        <f t="shared" si="7"/>
        <v>2.9583278321848963</v>
      </c>
      <c r="J29" s="35">
        <f t="shared" si="7"/>
        <v>3.3809460939255955</v>
      </c>
      <c r="K29" s="35">
        <f t="shared" si="7"/>
        <v>3.803564355666295</v>
      </c>
      <c r="L29" s="35">
        <f t="shared" si="7"/>
        <v>4.2261826174069945</v>
      </c>
      <c r="M29" s="35">
        <f t="shared" si="8"/>
        <v>4.648800879147694</v>
      </c>
      <c r="N29" s="35">
        <f t="shared" si="8"/>
        <v>5.071419140888393</v>
      </c>
      <c r="O29" s="35">
        <f t="shared" si="8"/>
        <v>5.494037402629092</v>
      </c>
      <c r="P29" s="35">
        <f t="shared" si="8"/>
        <v>5.9166556643697925</v>
      </c>
      <c r="Q29" s="35">
        <f t="shared" si="8"/>
        <v>6.339273926110492</v>
      </c>
      <c r="R29" s="35">
        <f t="shared" si="8"/>
        <v>6.761892187851191</v>
      </c>
      <c r="S29" s="35">
        <f t="shared" si="8"/>
        <v>7.18451044959189</v>
      </c>
      <c r="T29" s="35">
        <f t="shared" si="8"/>
        <v>7.60712871133259</v>
      </c>
      <c r="U29" s="35">
        <f t="shared" si="8"/>
        <v>8.029746973073289</v>
      </c>
      <c r="V29" s="35">
        <f t="shared" si="8"/>
        <v>8.452365234813989</v>
      </c>
      <c r="W29" s="35">
        <f t="shared" si="9"/>
        <v>8.874983496554687</v>
      </c>
      <c r="X29" s="35">
        <f t="shared" si="9"/>
        <v>9.297601758295388</v>
      </c>
      <c r="Y29" s="35">
        <f t="shared" si="9"/>
        <v>9.720220020036088</v>
      </c>
      <c r="Z29" s="35">
        <f t="shared" si="9"/>
        <v>10.142838281776786</v>
      </c>
      <c r="AA29" s="35">
        <f t="shared" si="9"/>
        <v>10.565456543517486</v>
      </c>
      <c r="AB29" s="35">
        <f t="shared" si="9"/>
        <v>10.988074805258185</v>
      </c>
      <c r="AC29" s="35">
        <f t="shared" si="9"/>
        <v>11.410693066998885</v>
      </c>
      <c r="AD29" s="35">
        <f t="shared" si="9"/>
        <v>11.833311328739585</v>
      </c>
      <c r="AE29" s="35">
        <f t="shared" si="9"/>
        <v>12.255929590480283</v>
      </c>
      <c r="AF29" s="35">
        <f t="shared" si="9"/>
        <v>12.678547852220984</v>
      </c>
      <c r="AH29" s="1">
        <v>65</v>
      </c>
    </row>
    <row r="30" spans="1:34" ht="12.75">
      <c r="A30" s="35">
        <v>26</v>
      </c>
      <c r="C30" s="35">
        <f t="shared" si="7"/>
        <v>0.4383711467890774</v>
      </c>
      <c r="D30" s="35">
        <f t="shared" si="7"/>
        <v>0.8767422935781548</v>
      </c>
      <c r="E30" s="35">
        <f t="shared" si="7"/>
        <v>1.3151134403672322</v>
      </c>
      <c r="F30" s="35">
        <f t="shared" si="7"/>
        <v>1.7534845871563096</v>
      </c>
      <c r="G30" s="35">
        <f t="shared" si="7"/>
        <v>2.191855733945387</v>
      </c>
      <c r="H30" s="35">
        <f t="shared" si="7"/>
        <v>2.6302268807344644</v>
      </c>
      <c r="I30" s="35">
        <f t="shared" si="7"/>
        <v>3.068598027523542</v>
      </c>
      <c r="J30" s="35">
        <f t="shared" si="7"/>
        <v>3.5069691743126192</v>
      </c>
      <c r="K30" s="35">
        <f t="shared" si="7"/>
        <v>3.9453403211016966</v>
      </c>
      <c r="L30" s="35">
        <f t="shared" si="7"/>
        <v>4.383711467890774</v>
      </c>
      <c r="M30" s="35">
        <f t="shared" si="8"/>
        <v>4.822082614679852</v>
      </c>
      <c r="N30" s="35">
        <f t="shared" si="8"/>
        <v>5.260453761468929</v>
      </c>
      <c r="O30" s="35">
        <f t="shared" si="8"/>
        <v>5.698824908258006</v>
      </c>
      <c r="P30" s="35">
        <f t="shared" si="8"/>
        <v>6.137196055047084</v>
      </c>
      <c r="Q30" s="35">
        <f t="shared" si="8"/>
        <v>6.5755672018361615</v>
      </c>
      <c r="R30" s="35">
        <f t="shared" si="8"/>
        <v>7.0139383486252385</v>
      </c>
      <c r="S30" s="35">
        <f t="shared" si="8"/>
        <v>7.452309495414315</v>
      </c>
      <c r="T30" s="35">
        <f t="shared" si="8"/>
        <v>7.890680642203393</v>
      </c>
      <c r="U30" s="35">
        <f t="shared" si="8"/>
        <v>8.329051788992471</v>
      </c>
      <c r="V30" s="35">
        <f t="shared" si="8"/>
        <v>8.767422935781548</v>
      </c>
      <c r="W30" s="35">
        <f t="shared" si="9"/>
        <v>9.205794082570625</v>
      </c>
      <c r="X30" s="35">
        <f t="shared" si="9"/>
        <v>9.644165229359704</v>
      </c>
      <c r="Y30" s="35">
        <f t="shared" si="9"/>
        <v>10.08253637614878</v>
      </c>
      <c r="Z30" s="35">
        <f t="shared" si="9"/>
        <v>10.520907522937858</v>
      </c>
      <c r="AA30" s="35">
        <f t="shared" si="9"/>
        <v>10.959278669726935</v>
      </c>
      <c r="AB30" s="35">
        <f t="shared" si="9"/>
        <v>11.397649816516012</v>
      </c>
      <c r="AC30" s="35">
        <f t="shared" si="9"/>
        <v>11.83602096330509</v>
      </c>
      <c r="AD30" s="35">
        <f t="shared" si="9"/>
        <v>12.274392110094167</v>
      </c>
      <c r="AE30" s="35">
        <f t="shared" si="9"/>
        <v>12.712763256883244</v>
      </c>
      <c r="AF30" s="35">
        <f t="shared" si="9"/>
        <v>13.151134403672323</v>
      </c>
      <c r="AH30" s="1">
        <v>64</v>
      </c>
    </row>
    <row r="31" spans="1:34" ht="12.75">
      <c r="A31" s="35">
        <v>27</v>
      </c>
      <c r="C31" s="35">
        <f t="shared" si="7"/>
        <v>0.45399049973954675</v>
      </c>
      <c r="D31" s="35">
        <f t="shared" si="7"/>
        <v>0.9079809994790935</v>
      </c>
      <c r="E31" s="35">
        <f t="shared" si="7"/>
        <v>1.3619714992186402</v>
      </c>
      <c r="F31" s="35">
        <f t="shared" si="7"/>
        <v>1.815961998958187</v>
      </c>
      <c r="G31" s="35">
        <f t="shared" si="7"/>
        <v>2.2699524986977337</v>
      </c>
      <c r="H31" s="35">
        <f t="shared" si="7"/>
        <v>2.7239429984372805</v>
      </c>
      <c r="I31" s="35">
        <f t="shared" si="7"/>
        <v>3.1779334981768272</v>
      </c>
      <c r="J31" s="35">
        <f t="shared" si="7"/>
        <v>3.631923997916374</v>
      </c>
      <c r="K31" s="35">
        <f t="shared" si="7"/>
        <v>4.085914497655921</v>
      </c>
      <c r="L31" s="35">
        <f t="shared" si="7"/>
        <v>4.5399049973954675</v>
      </c>
      <c r="M31" s="35">
        <f t="shared" si="8"/>
        <v>4.993895497135014</v>
      </c>
      <c r="N31" s="35">
        <f t="shared" si="8"/>
        <v>5.447885996874561</v>
      </c>
      <c r="O31" s="35">
        <f t="shared" si="8"/>
        <v>5.901876496614108</v>
      </c>
      <c r="P31" s="35">
        <f t="shared" si="8"/>
        <v>6.3558669963536545</v>
      </c>
      <c r="Q31" s="35">
        <f t="shared" si="8"/>
        <v>6.809857496093201</v>
      </c>
      <c r="R31" s="35">
        <f t="shared" si="8"/>
        <v>7.263847995832748</v>
      </c>
      <c r="S31" s="35">
        <f t="shared" si="8"/>
        <v>7.717838495572295</v>
      </c>
      <c r="T31" s="35">
        <f t="shared" si="8"/>
        <v>8.171828995311841</v>
      </c>
      <c r="U31" s="35">
        <f t="shared" si="8"/>
        <v>8.625819495051388</v>
      </c>
      <c r="V31" s="35">
        <f t="shared" si="8"/>
        <v>9.079809994790935</v>
      </c>
      <c r="W31" s="35">
        <f t="shared" si="9"/>
        <v>9.533800494530482</v>
      </c>
      <c r="X31" s="35">
        <f t="shared" si="9"/>
        <v>9.987790994270028</v>
      </c>
      <c r="Y31" s="35">
        <f t="shared" si="9"/>
        <v>10.441781494009575</v>
      </c>
      <c r="Z31" s="35">
        <f t="shared" si="9"/>
        <v>10.895771993749122</v>
      </c>
      <c r="AA31" s="35">
        <f t="shared" si="9"/>
        <v>11.349762493488669</v>
      </c>
      <c r="AB31" s="35">
        <f t="shared" si="9"/>
        <v>11.803752993228215</v>
      </c>
      <c r="AC31" s="35">
        <f t="shared" si="9"/>
        <v>12.257743492967762</v>
      </c>
      <c r="AD31" s="35">
        <f t="shared" si="9"/>
        <v>12.711733992707309</v>
      </c>
      <c r="AE31" s="35">
        <f t="shared" si="9"/>
        <v>13.165724492446856</v>
      </c>
      <c r="AF31" s="35">
        <f t="shared" si="9"/>
        <v>13.619714992186402</v>
      </c>
      <c r="AH31" s="1">
        <v>63</v>
      </c>
    </row>
    <row r="32" spans="1:34" ht="12.75">
      <c r="A32" s="35">
        <v>28</v>
      </c>
      <c r="C32" s="35">
        <f t="shared" si="7"/>
        <v>0.4694715627858908</v>
      </c>
      <c r="D32" s="35">
        <f t="shared" si="7"/>
        <v>0.9389431255717816</v>
      </c>
      <c r="E32" s="35">
        <f t="shared" si="7"/>
        <v>1.4084146883576725</v>
      </c>
      <c r="F32" s="35">
        <f t="shared" si="7"/>
        <v>1.8778862511435632</v>
      </c>
      <c r="G32" s="35">
        <f t="shared" si="7"/>
        <v>2.347357813929454</v>
      </c>
      <c r="H32" s="35">
        <f t="shared" si="7"/>
        <v>2.816829376715345</v>
      </c>
      <c r="I32" s="35">
        <f t="shared" si="7"/>
        <v>3.2863009395012357</v>
      </c>
      <c r="J32" s="35">
        <f t="shared" si="7"/>
        <v>3.7557725022871264</v>
      </c>
      <c r="K32" s="35">
        <f t="shared" si="7"/>
        <v>4.225244065073017</v>
      </c>
      <c r="L32" s="35">
        <f t="shared" si="7"/>
        <v>4.694715627858908</v>
      </c>
      <c r="M32" s="35">
        <f t="shared" si="8"/>
        <v>5.164187190644799</v>
      </c>
      <c r="N32" s="35">
        <f t="shared" si="8"/>
        <v>5.63365875343069</v>
      </c>
      <c r="O32" s="35">
        <f t="shared" si="8"/>
        <v>6.10313031621658</v>
      </c>
      <c r="P32" s="35">
        <f t="shared" si="8"/>
        <v>6.572601879002471</v>
      </c>
      <c r="Q32" s="35">
        <f t="shared" si="8"/>
        <v>7.042073441788362</v>
      </c>
      <c r="R32" s="35">
        <f t="shared" si="8"/>
        <v>7.511545004574253</v>
      </c>
      <c r="S32" s="35">
        <f t="shared" si="8"/>
        <v>7.981016567360144</v>
      </c>
      <c r="T32" s="35">
        <f t="shared" si="8"/>
        <v>8.450488130146034</v>
      </c>
      <c r="U32" s="35">
        <f t="shared" si="8"/>
        <v>8.919959692931926</v>
      </c>
      <c r="V32" s="35">
        <f t="shared" si="8"/>
        <v>9.389431255717817</v>
      </c>
      <c r="W32" s="35">
        <f t="shared" si="9"/>
        <v>9.858902818503706</v>
      </c>
      <c r="X32" s="35">
        <f t="shared" si="9"/>
        <v>10.328374381289597</v>
      </c>
      <c r="Y32" s="35">
        <f t="shared" si="9"/>
        <v>10.797845944075489</v>
      </c>
      <c r="Z32" s="35">
        <f t="shared" si="9"/>
        <v>11.26731750686138</v>
      </c>
      <c r="AA32" s="35">
        <f t="shared" si="9"/>
        <v>11.736789069647271</v>
      </c>
      <c r="AB32" s="35">
        <f t="shared" si="9"/>
        <v>12.20626063243316</v>
      </c>
      <c r="AC32" s="35">
        <f t="shared" si="9"/>
        <v>12.675732195219052</v>
      </c>
      <c r="AD32" s="35">
        <f t="shared" si="9"/>
        <v>13.145203758004943</v>
      </c>
      <c r="AE32" s="35">
        <f t="shared" si="9"/>
        <v>13.614675320790834</v>
      </c>
      <c r="AF32" s="35">
        <f t="shared" si="9"/>
        <v>14.084146883576723</v>
      </c>
      <c r="AH32" s="1">
        <v>62</v>
      </c>
    </row>
    <row r="33" spans="1:34" ht="12.75">
      <c r="A33" s="35">
        <v>29</v>
      </c>
      <c r="C33" s="35">
        <f t="shared" si="7"/>
        <v>0.48480962024633706</v>
      </c>
      <c r="D33" s="35">
        <f t="shared" si="7"/>
        <v>0.9696192404926741</v>
      </c>
      <c r="E33" s="35">
        <f t="shared" si="7"/>
        <v>1.4544288607390112</v>
      </c>
      <c r="F33" s="35">
        <f t="shared" si="7"/>
        <v>1.9392384809853482</v>
      </c>
      <c r="G33" s="35">
        <f t="shared" si="7"/>
        <v>2.4240481012316852</v>
      </c>
      <c r="H33" s="35">
        <f t="shared" si="7"/>
        <v>2.9088577214780225</v>
      </c>
      <c r="I33" s="35">
        <f t="shared" si="7"/>
        <v>3.3936673417243592</v>
      </c>
      <c r="J33" s="35">
        <f t="shared" si="7"/>
        <v>3.8784769619706965</v>
      </c>
      <c r="K33" s="35">
        <f t="shared" si="7"/>
        <v>4.363286582217033</v>
      </c>
      <c r="L33" s="35">
        <f t="shared" si="7"/>
        <v>4.8480962024633705</v>
      </c>
      <c r="M33" s="35">
        <f t="shared" si="8"/>
        <v>5.332905822709708</v>
      </c>
      <c r="N33" s="35">
        <f t="shared" si="8"/>
        <v>5.817715442956045</v>
      </c>
      <c r="O33" s="35">
        <f t="shared" si="8"/>
        <v>6.302525063202382</v>
      </c>
      <c r="P33" s="35">
        <f t="shared" si="8"/>
        <v>6.7873346834487185</v>
      </c>
      <c r="Q33" s="35">
        <f t="shared" si="8"/>
        <v>7.272144303695056</v>
      </c>
      <c r="R33" s="35">
        <f t="shared" si="8"/>
        <v>7.756953923941393</v>
      </c>
      <c r="S33" s="35">
        <f t="shared" si="8"/>
        <v>8.24176354418773</v>
      </c>
      <c r="T33" s="35">
        <f t="shared" si="8"/>
        <v>8.726573164434066</v>
      </c>
      <c r="U33" s="35">
        <f t="shared" si="8"/>
        <v>9.211382784680405</v>
      </c>
      <c r="V33" s="35">
        <f t="shared" si="8"/>
        <v>9.696192404926741</v>
      </c>
      <c r="W33" s="35">
        <f t="shared" si="9"/>
        <v>10.181002025173079</v>
      </c>
      <c r="X33" s="35">
        <f t="shared" si="9"/>
        <v>10.665811645419415</v>
      </c>
      <c r="Y33" s="35">
        <f t="shared" si="9"/>
        <v>11.150621265665752</v>
      </c>
      <c r="Z33" s="35">
        <f t="shared" si="9"/>
        <v>11.63543088591209</v>
      </c>
      <c r="AA33" s="35">
        <f t="shared" si="9"/>
        <v>12.120240506158426</v>
      </c>
      <c r="AB33" s="35">
        <f t="shared" si="9"/>
        <v>12.605050126404764</v>
      </c>
      <c r="AC33" s="35">
        <f t="shared" si="9"/>
        <v>13.0898597466511</v>
      </c>
      <c r="AD33" s="35">
        <f t="shared" si="9"/>
        <v>13.574669366897437</v>
      </c>
      <c r="AE33" s="35">
        <f t="shared" si="9"/>
        <v>14.059478987143775</v>
      </c>
      <c r="AF33" s="35">
        <f t="shared" si="9"/>
        <v>14.544288607390111</v>
      </c>
      <c r="AH33" s="1">
        <v>61</v>
      </c>
    </row>
    <row r="34" spans="1:34" ht="12.75">
      <c r="A34" s="35">
        <v>30</v>
      </c>
      <c r="C34" s="35">
        <f t="shared" si="7"/>
        <v>0.49999999999999994</v>
      </c>
      <c r="D34" s="35">
        <f t="shared" si="7"/>
        <v>0.9999999999999999</v>
      </c>
      <c r="E34" s="35">
        <f t="shared" si="7"/>
        <v>1.4999999999999998</v>
      </c>
      <c r="F34" s="35">
        <f t="shared" si="7"/>
        <v>1.9999999999999998</v>
      </c>
      <c r="G34" s="35">
        <f t="shared" si="7"/>
        <v>2.4999999999999996</v>
      </c>
      <c r="H34" s="35">
        <f t="shared" si="7"/>
        <v>2.9999999999999996</v>
      </c>
      <c r="I34" s="35">
        <f t="shared" si="7"/>
        <v>3.4999999999999996</v>
      </c>
      <c r="J34" s="35">
        <f t="shared" si="7"/>
        <v>3.9999999999999996</v>
      </c>
      <c r="K34" s="35">
        <f t="shared" si="7"/>
        <v>4.499999999999999</v>
      </c>
      <c r="L34" s="35">
        <f t="shared" si="7"/>
        <v>4.999999999999999</v>
      </c>
      <c r="M34" s="35">
        <f t="shared" si="8"/>
        <v>5.499999999999999</v>
      </c>
      <c r="N34" s="35">
        <f t="shared" si="8"/>
        <v>5.999999999999999</v>
      </c>
      <c r="O34" s="35">
        <f t="shared" si="8"/>
        <v>6.499999999999999</v>
      </c>
      <c r="P34" s="35">
        <f t="shared" si="8"/>
        <v>6.999999999999999</v>
      </c>
      <c r="Q34" s="35">
        <f t="shared" si="8"/>
        <v>7.499999999999999</v>
      </c>
      <c r="R34" s="35">
        <f t="shared" si="8"/>
        <v>7.999999999999999</v>
      </c>
      <c r="S34" s="35">
        <f t="shared" si="8"/>
        <v>8.499999999999998</v>
      </c>
      <c r="T34" s="35">
        <f t="shared" si="8"/>
        <v>8.999999999999998</v>
      </c>
      <c r="U34" s="35">
        <f t="shared" si="8"/>
        <v>9.499999999999998</v>
      </c>
      <c r="V34" s="35">
        <f t="shared" si="8"/>
        <v>9.999999999999998</v>
      </c>
      <c r="W34" s="35">
        <f t="shared" si="9"/>
        <v>10.499999999999998</v>
      </c>
      <c r="X34" s="35">
        <f t="shared" si="9"/>
        <v>10.999999999999998</v>
      </c>
      <c r="Y34" s="35">
        <f t="shared" si="9"/>
        <v>11.499999999999998</v>
      </c>
      <c r="Z34" s="35">
        <f t="shared" si="9"/>
        <v>11.999999999999998</v>
      </c>
      <c r="AA34" s="35">
        <f t="shared" si="9"/>
        <v>12.499999999999998</v>
      </c>
      <c r="AB34" s="35">
        <f t="shared" si="9"/>
        <v>12.999999999999998</v>
      </c>
      <c r="AC34" s="35">
        <f t="shared" si="9"/>
        <v>13.499999999999998</v>
      </c>
      <c r="AD34" s="35">
        <f t="shared" si="9"/>
        <v>13.999999999999998</v>
      </c>
      <c r="AE34" s="35">
        <f t="shared" si="9"/>
        <v>14.499999999999998</v>
      </c>
      <c r="AF34" s="35">
        <f t="shared" si="9"/>
        <v>14.999999999999998</v>
      </c>
      <c r="AH34" s="1">
        <v>60</v>
      </c>
    </row>
    <row r="35" spans="1:34" ht="12.75">
      <c r="A35" s="35">
        <v>31</v>
      </c>
      <c r="C35" s="35">
        <f aca="true" t="shared" si="10" ref="C35:L44">C$2*SIN(RADIANS($A35))</f>
        <v>0.5150380749100542</v>
      </c>
      <c r="D35" s="35">
        <f t="shared" si="10"/>
        <v>1.0300761498201083</v>
      </c>
      <c r="E35" s="35">
        <f t="shared" si="10"/>
        <v>1.5451142247301624</v>
      </c>
      <c r="F35" s="35">
        <f t="shared" si="10"/>
        <v>2.0601522996402166</v>
      </c>
      <c r="G35" s="35">
        <f t="shared" si="10"/>
        <v>2.575190374550271</v>
      </c>
      <c r="H35" s="35">
        <f t="shared" si="10"/>
        <v>3.0902284494603247</v>
      </c>
      <c r="I35" s="35">
        <f t="shared" si="10"/>
        <v>3.605266524370379</v>
      </c>
      <c r="J35" s="35">
        <f t="shared" si="10"/>
        <v>4.120304599280433</v>
      </c>
      <c r="K35" s="35">
        <f t="shared" si="10"/>
        <v>4.635342674190487</v>
      </c>
      <c r="L35" s="35">
        <f t="shared" si="10"/>
        <v>5.150380749100542</v>
      </c>
      <c r="M35" s="35">
        <f aca="true" t="shared" si="11" ref="M35:V44">M$2*SIN(RADIANS($A35))</f>
        <v>5.665418824010596</v>
      </c>
      <c r="N35" s="35">
        <f t="shared" si="11"/>
        <v>6.180456898920649</v>
      </c>
      <c r="O35" s="35">
        <f t="shared" si="11"/>
        <v>6.695494973830704</v>
      </c>
      <c r="P35" s="35">
        <f t="shared" si="11"/>
        <v>7.210533048740758</v>
      </c>
      <c r="Q35" s="35">
        <f t="shared" si="11"/>
        <v>7.725571123650813</v>
      </c>
      <c r="R35" s="35">
        <f t="shared" si="11"/>
        <v>8.240609198560866</v>
      </c>
      <c r="S35" s="35">
        <f t="shared" si="11"/>
        <v>8.75564727347092</v>
      </c>
      <c r="T35" s="35">
        <f t="shared" si="11"/>
        <v>9.270685348380974</v>
      </c>
      <c r="U35" s="35">
        <f t="shared" si="11"/>
        <v>9.78572342329103</v>
      </c>
      <c r="V35" s="35">
        <f t="shared" si="11"/>
        <v>10.300761498201084</v>
      </c>
      <c r="W35" s="35">
        <f aca="true" t="shared" si="12" ref="W35:AF44">W$2*SIN(RADIANS($A35))</f>
        <v>10.815799573111137</v>
      </c>
      <c r="X35" s="35">
        <f t="shared" si="12"/>
        <v>11.330837648021191</v>
      </c>
      <c r="Y35" s="35">
        <f t="shared" si="12"/>
        <v>11.845875722931245</v>
      </c>
      <c r="Z35" s="35">
        <f t="shared" si="12"/>
        <v>12.360913797841299</v>
      </c>
      <c r="AA35" s="35">
        <f t="shared" si="12"/>
        <v>12.875951872751354</v>
      </c>
      <c r="AB35" s="35">
        <f t="shared" si="12"/>
        <v>13.390989947661408</v>
      </c>
      <c r="AC35" s="35">
        <f t="shared" si="12"/>
        <v>13.906028022571462</v>
      </c>
      <c r="AD35" s="35">
        <f t="shared" si="12"/>
        <v>14.421066097481516</v>
      </c>
      <c r="AE35" s="35">
        <f t="shared" si="12"/>
        <v>14.93610417239157</v>
      </c>
      <c r="AF35" s="35">
        <f t="shared" si="12"/>
        <v>15.451142247301625</v>
      </c>
      <c r="AH35" s="1">
        <v>59</v>
      </c>
    </row>
    <row r="36" spans="1:34" ht="12.75">
      <c r="A36" s="35">
        <v>32</v>
      </c>
      <c r="C36" s="35">
        <f t="shared" si="10"/>
        <v>0.5299192642332049</v>
      </c>
      <c r="D36" s="35">
        <f t="shared" si="10"/>
        <v>1.0598385284664098</v>
      </c>
      <c r="E36" s="35">
        <f t="shared" si="10"/>
        <v>1.5897577926996147</v>
      </c>
      <c r="F36" s="35">
        <f t="shared" si="10"/>
        <v>2.1196770569328196</v>
      </c>
      <c r="G36" s="35">
        <f t="shared" si="10"/>
        <v>2.6495963211660243</v>
      </c>
      <c r="H36" s="35">
        <f t="shared" si="10"/>
        <v>3.1795155853992294</v>
      </c>
      <c r="I36" s="35">
        <f t="shared" si="10"/>
        <v>3.7094348496324345</v>
      </c>
      <c r="J36" s="35">
        <f t="shared" si="10"/>
        <v>4.239354113865639</v>
      </c>
      <c r="K36" s="35">
        <f t="shared" si="10"/>
        <v>4.769273378098844</v>
      </c>
      <c r="L36" s="35">
        <f t="shared" si="10"/>
        <v>5.299192642332049</v>
      </c>
      <c r="M36" s="35">
        <f t="shared" si="11"/>
        <v>5.829111906565254</v>
      </c>
      <c r="N36" s="35">
        <f t="shared" si="11"/>
        <v>6.359031170798459</v>
      </c>
      <c r="O36" s="35">
        <f t="shared" si="11"/>
        <v>6.8889504350316635</v>
      </c>
      <c r="P36" s="35">
        <f t="shared" si="11"/>
        <v>7.418869699264869</v>
      </c>
      <c r="Q36" s="35">
        <f t="shared" si="11"/>
        <v>7.948788963498074</v>
      </c>
      <c r="R36" s="35">
        <f t="shared" si="11"/>
        <v>8.478708227731278</v>
      </c>
      <c r="S36" s="35">
        <f t="shared" si="11"/>
        <v>9.008627491964484</v>
      </c>
      <c r="T36" s="35">
        <f t="shared" si="11"/>
        <v>9.538546756197688</v>
      </c>
      <c r="U36" s="35">
        <f t="shared" si="11"/>
        <v>10.068466020430893</v>
      </c>
      <c r="V36" s="35">
        <f t="shared" si="11"/>
        <v>10.598385284664097</v>
      </c>
      <c r="W36" s="35">
        <f t="shared" si="12"/>
        <v>11.128304548897303</v>
      </c>
      <c r="X36" s="35">
        <f t="shared" si="12"/>
        <v>11.658223813130508</v>
      </c>
      <c r="Y36" s="35">
        <f t="shared" si="12"/>
        <v>12.188143077363712</v>
      </c>
      <c r="Z36" s="35">
        <f t="shared" si="12"/>
        <v>12.718062341596918</v>
      </c>
      <c r="AA36" s="35">
        <f t="shared" si="12"/>
        <v>13.247981605830123</v>
      </c>
      <c r="AB36" s="35">
        <f t="shared" si="12"/>
        <v>13.777900870063327</v>
      </c>
      <c r="AC36" s="35">
        <f t="shared" si="12"/>
        <v>14.307820134296533</v>
      </c>
      <c r="AD36" s="35">
        <f t="shared" si="12"/>
        <v>14.837739398529738</v>
      </c>
      <c r="AE36" s="35">
        <f t="shared" si="12"/>
        <v>15.367658662762942</v>
      </c>
      <c r="AF36" s="35">
        <f t="shared" si="12"/>
        <v>15.897577926996147</v>
      </c>
      <c r="AH36" s="1">
        <v>58</v>
      </c>
    </row>
    <row r="37" spans="1:34" ht="12.75">
      <c r="A37" s="35">
        <v>33</v>
      </c>
      <c r="C37" s="35">
        <f t="shared" si="10"/>
        <v>0.5446390350150271</v>
      </c>
      <c r="D37" s="35">
        <f t="shared" si="10"/>
        <v>1.0892780700300542</v>
      </c>
      <c r="E37" s="35">
        <f t="shared" si="10"/>
        <v>1.6339171050450814</v>
      </c>
      <c r="F37" s="35">
        <f t="shared" si="10"/>
        <v>2.1785561400601083</v>
      </c>
      <c r="G37" s="35">
        <f t="shared" si="10"/>
        <v>2.7231951750751353</v>
      </c>
      <c r="H37" s="35">
        <f t="shared" si="10"/>
        <v>3.2678342100901627</v>
      </c>
      <c r="I37" s="35">
        <f t="shared" si="10"/>
        <v>3.8124732451051897</v>
      </c>
      <c r="J37" s="35">
        <f t="shared" si="10"/>
        <v>4.357112280120217</v>
      </c>
      <c r="K37" s="35">
        <f t="shared" si="10"/>
        <v>4.901751315135244</v>
      </c>
      <c r="L37" s="35">
        <f t="shared" si="10"/>
        <v>5.446390350150271</v>
      </c>
      <c r="M37" s="35">
        <f t="shared" si="11"/>
        <v>5.991029385165298</v>
      </c>
      <c r="N37" s="35">
        <f t="shared" si="11"/>
        <v>6.5356684201803255</v>
      </c>
      <c r="O37" s="35">
        <f t="shared" si="11"/>
        <v>7.080307455195352</v>
      </c>
      <c r="P37" s="35">
        <f t="shared" si="11"/>
        <v>7.624946490210379</v>
      </c>
      <c r="Q37" s="35">
        <f t="shared" si="11"/>
        <v>8.169585525225406</v>
      </c>
      <c r="R37" s="35">
        <f t="shared" si="11"/>
        <v>8.714224560240433</v>
      </c>
      <c r="S37" s="35">
        <f t="shared" si="11"/>
        <v>9.25886359525546</v>
      </c>
      <c r="T37" s="35">
        <f t="shared" si="11"/>
        <v>9.803502630270488</v>
      </c>
      <c r="U37" s="35">
        <f t="shared" si="11"/>
        <v>10.348141665285514</v>
      </c>
      <c r="V37" s="35">
        <f t="shared" si="11"/>
        <v>10.892780700300541</v>
      </c>
      <c r="W37" s="35">
        <f t="shared" si="12"/>
        <v>11.437419735315569</v>
      </c>
      <c r="X37" s="35">
        <f t="shared" si="12"/>
        <v>11.982058770330596</v>
      </c>
      <c r="Y37" s="35">
        <f t="shared" si="12"/>
        <v>12.526697805345623</v>
      </c>
      <c r="Z37" s="35">
        <f t="shared" si="12"/>
        <v>13.071336840360651</v>
      </c>
      <c r="AA37" s="35">
        <f t="shared" si="12"/>
        <v>13.615975875375677</v>
      </c>
      <c r="AB37" s="35">
        <f t="shared" si="12"/>
        <v>14.160614910390704</v>
      </c>
      <c r="AC37" s="35">
        <f t="shared" si="12"/>
        <v>14.705253945405731</v>
      </c>
      <c r="AD37" s="35">
        <f t="shared" si="12"/>
        <v>15.249892980420759</v>
      </c>
      <c r="AE37" s="35">
        <f t="shared" si="12"/>
        <v>15.794532015435786</v>
      </c>
      <c r="AF37" s="35">
        <f t="shared" si="12"/>
        <v>16.339171050450812</v>
      </c>
      <c r="AH37" s="1">
        <v>57</v>
      </c>
    </row>
    <row r="38" spans="1:34" ht="12.75">
      <c r="A38" s="35">
        <v>34</v>
      </c>
      <c r="C38" s="35">
        <f t="shared" si="10"/>
        <v>0.5591929034707469</v>
      </c>
      <c r="D38" s="35">
        <f t="shared" si="10"/>
        <v>1.1183858069414938</v>
      </c>
      <c r="E38" s="35">
        <f t="shared" si="10"/>
        <v>1.6775787104122406</v>
      </c>
      <c r="F38" s="35">
        <f t="shared" si="10"/>
        <v>2.2367716138829876</v>
      </c>
      <c r="G38" s="35">
        <f t="shared" si="10"/>
        <v>2.7959645173537346</v>
      </c>
      <c r="H38" s="35">
        <f t="shared" si="10"/>
        <v>3.355157420824481</v>
      </c>
      <c r="I38" s="35">
        <f t="shared" si="10"/>
        <v>3.9143503242952282</v>
      </c>
      <c r="J38" s="35">
        <f t="shared" si="10"/>
        <v>4.473543227765975</v>
      </c>
      <c r="K38" s="35">
        <f t="shared" si="10"/>
        <v>5.032736131236722</v>
      </c>
      <c r="L38" s="35">
        <f t="shared" si="10"/>
        <v>5.591929034707469</v>
      </c>
      <c r="M38" s="35">
        <f t="shared" si="11"/>
        <v>6.151121938178216</v>
      </c>
      <c r="N38" s="35">
        <f t="shared" si="11"/>
        <v>6.710314841648962</v>
      </c>
      <c r="O38" s="35">
        <f t="shared" si="11"/>
        <v>7.26950774511971</v>
      </c>
      <c r="P38" s="35">
        <f t="shared" si="11"/>
        <v>7.8287006485904564</v>
      </c>
      <c r="Q38" s="35">
        <f t="shared" si="11"/>
        <v>8.387893552061204</v>
      </c>
      <c r="R38" s="35">
        <f t="shared" si="11"/>
        <v>8.94708645553195</v>
      </c>
      <c r="S38" s="35">
        <f t="shared" si="11"/>
        <v>9.506279359002697</v>
      </c>
      <c r="T38" s="35">
        <f t="shared" si="11"/>
        <v>10.065472262473444</v>
      </c>
      <c r="U38" s="35">
        <f t="shared" si="11"/>
        <v>10.624665165944192</v>
      </c>
      <c r="V38" s="35">
        <f t="shared" si="11"/>
        <v>11.183858069414939</v>
      </c>
      <c r="W38" s="35">
        <f t="shared" si="12"/>
        <v>11.743050972885685</v>
      </c>
      <c r="X38" s="35">
        <f t="shared" si="12"/>
        <v>12.302243876356432</v>
      </c>
      <c r="Y38" s="35">
        <f t="shared" si="12"/>
        <v>12.861436779827178</v>
      </c>
      <c r="Z38" s="35">
        <f t="shared" si="12"/>
        <v>13.420629683297925</v>
      </c>
      <c r="AA38" s="35">
        <f t="shared" si="12"/>
        <v>13.979822586768673</v>
      </c>
      <c r="AB38" s="35">
        <f t="shared" si="12"/>
        <v>14.53901549023942</v>
      </c>
      <c r="AC38" s="35">
        <f t="shared" si="12"/>
        <v>15.098208393710166</v>
      </c>
      <c r="AD38" s="35">
        <f t="shared" si="12"/>
        <v>15.657401297180913</v>
      </c>
      <c r="AE38" s="35">
        <f t="shared" si="12"/>
        <v>16.21659420065166</v>
      </c>
      <c r="AF38" s="35">
        <f t="shared" si="12"/>
        <v>16.775787104122408</v>
      </c>
      <c r="AH38" s="1">
        <v>56</v>
      </c>
    </row>
    <row r="39" spans="1:34" ht="12.75">
      <c r="A39" s="35">
        <v>35</v>
      </c>
      <c r="C39" s="35">
        <f t="shared" si="10"/>
        <v>0.573576436351046</v>
      </c>
      <c r="D39" s="35">
        <f t="shared" si="10"/>
        <v>1.147152872702092</v>
      </c>
      <c r="E39" s="35">
        <f t="shared" si="10"/>
        <v>1.7207293090531381</v>
      </c>
      <c r="F39" s="35">
        <f t="shared" si="10"/>
        <v>2.294305745404184</v>
      </c>
      <c r="G39" s="35">
        <f t="shared" si="10"/>
        <v>2.8678821817552302</v>
      </c>
      <c r="H39" s="35">
        <f t="shared" si="10"/>
        <v>3.4414586181062763</v>
      </c>
      <c r="I39" s="35">
        <f t="shared" si="10"/>
        <v>4.015035054457322</v>
      </c>
      <c r="J39" s="35">
        <f t="shared" si="10"/>
        <v>4.588611490808368</v>
      </c>
      <c r="K39" s="35">
        <f t="shared" si="10"/>
        <v>5.162187927159414</v>
      </c>
      <c r="L39" s="35">
        <f t="shared" si="10"/>
        <v>5.7357643635104605</v>
      </c>
      <c r="M39" s="35">
        <f t="shared" si="11"/>
        <v>6.3093407998615065</v>
      </c>
      <c r="N39" s="35">
        <f t="shared" si="11"/>
        <v>6.882917236212553</v>
      </c>
      <c r="O39" s="35">
        <f t="shared" si="11"/>
        <v>7.456493672563599</v>
      </c>
      <c r="P39" s="35">
        <f t="shared" si="11"/>
        <v>8.030070108914645</v>
      </c>
      <c r="Q39" s="35">
        <f t="shared" si="11"/>
        <v>8.60364654526569</v>
      </c>
      <c r="R39" s="35">
        <f t="shared" si="11"/>
        <v>9.177222981616737</v>
      </c>
      <c r="S39" s="35">
        <f t="shared" si="11"/>
        <v>9.750799417967784</v>
      </c>
      <c r="T39" s="35">
        <f t="shared" si="11"/>
        <v>10.324375854318829</v>
      </c>
      <c r="U39" s="35">
        <f t="shared" si="11"/>
        <v>10.897952290669874</v>
      </c>
      <c r="V39" s="35">
        <f t="shared" si="11"/>
        <v>11.471528727020921</v>
      </c>
      <c r="W39" s="35">
        <f t="shared" si="12"/>
        <v>12.045105163371968</v>
      </c>
      <c r="X39" s="35">
        <f t="shared" si="12"/>
        <v>12.618681599723013</v>
      </c>
      <c r="Y39" s="35">
        <f t="shared" si="12"/>
        <v>13.192258036074058</v>
      </c>
      <c r="Z39" s="35">
        <f t="shared" si="12"/>
        <v>13.765834472425105</v>
      </c>
      <c r="AA39" s="35">
        <f t="shared" si="12"/>
        <v>14.339410908776152</v>
      </c>
      <c r="AB39" s="35">
        <f t="shared" si="12"/>
        <v>14.912987345127197</v>
      </c>
      <c r="AC39" s="35">
        <f t="shared" si="12"/>
        <v>15.486563781478242</v>
      </c>
      <c r="AD39" s="35">
        <f t="shared" si="12"/>
        <v>16.06014021782929</v>
      </c>
      <c r="AE39" s="35">
        <f t="shared" si="12"/>
        <v>16.633716654180336</v>
      </c>
      <c r="AF39" s="35">
        <f t="shared" si="12"/>
        <v>17.20729309053138</v>
      </c>
      <c r="AH39" s="1">
        <v>55</v>
      </c>
    </row>
    <row r="40" spans="1:34" ht="12.75">
      <c r="A40" s="35">
        <v>36</v>
      </c>
      <c r="C40" s="35">
        <f t="shared" si="10"/>
        <v>0.5877852522924731</v>
      </c>
      <c r="D40" s="35">
        <f t="shared" si="10"/>
        <v>1.1755705045849463</v>
      </c>
      <c r="E40" s="35">
        <f t="shared" si="10"/>
        <v>1.7633557568774194</v>
      </c>
      <c r="F40" s="35">
        <f t="shared" si="10"/>
        <v>2.3511410091698925</v>
      </c>
      <c r="G40" s="35">
        <f t="shared" si="10"/>
        <v>2.938926261462366</v>
      </c>
      <c r="H40" s="35">
        <f t="shared" si="10"/>
        <v>3.526711513754839</v>
      </c>
      <c r="I40" s="35">
        <f t="shared" si="10"/>
        <v>4.114496766047312</v>
      </c>
      <c r="J40" s="35">
        <f t="shared" si="10"/>
        <v>4.702282018339785</v>
      </c>
      <c r="K40" s="35">
        <f t="shared" si="10"/>
        <v>5.2900672706322585</v>
      </c>
      <c r="L40" s="35">
        <f t="shared" si="10"/>
        <v>5.877852522924732</v>
      </c>
      <c r="M40" s="35">
        <f t="shared" si="11"/>
        <v>6.465637775217204</v>
      </c>
      <c r="N40" s="35">
        <f t="shared" si="11"/>
        <v>7.053423027509678</v>
      </c>
      <c r="O40" s="35">
        <f t="shared" si="11"/>
        <v>7.641208279802151</v>
      </c>
      <c r="P40" s="35">
        <f t="shared" si="11"/>
        <v>8.228993532094623</v>
      </c>
      <c r="Q40" s="35">
        <f t="shared" si="11"/>
        <v>8.816778784387097</v>
      </c>
      <c r="R40" s="35">
        <f t="shared" si="11"/>
        <v>9.40456403667957</v>
      </c>
      <c r="S40" s="35">
        <f t="shared" si="11"/>
        <v>9.992349288972044</v>
      </c>
      <c r="T40" s="35">
        <f t="shared" si="11"/>
        <v>10.580134541264517</v>
      </c>
      <c r="U40" s="35">
        <f t="shared" si="11"/>
        <v>11.16791979355699</v>
      </c>
      <c r="V40" s="35">
        <f t="shared" si="11"/>
        <v>11.755705045849464</v>
      </c>
      <c r="W40" s="35">
        <f t="shared" si="12"/>
        <v>12.343490298141935</v>
      </c>
      <c r="X40" s="35">
        <f t="shared" si="12"/>
        <v>12.931275550434409</v>
      </c>
      <c r="Y40" s="35">
        <f t="shared" si="12"/>
        <v>13.519060802726882</v>
      </c>
      <c r="Z40" s="35">
        <f t="shared" si="12"/>
        <v>14.106846055019355</v>
      </c>
      <c r="AA40" s="35">
        <f t="shared" si="12"/>
        <v>14.694631307311829</v>
      </c>
      <c r="AB40" s="35">
        <f t="shared" si="12"/>
        <v>15.282416559604302</v>
      </c>
      <c r="AC40" s="35">
        <f t="shared" si="12"/>
        <v>15.870201811896775</v>
      </c>
      <c r="AD40" s="35">
        <f t="shared" si="12"/>
        <v>16.457987064189247</v>
      </c>
      <c r="AE40" s="35">
        <f t="shared" si="12"/>
        <v>17.04577231648172</v>
      </c>
      <c r="AF40" s="35">
        <f t="shared" si="12"/>
        <v>17.633557568774194</v>
      </c>
      <c r="AH40" s="1">
        <v>54</v>
      </c>
    </row>
    <row r="41" spans="1:34" ht="12.75">
      <c r="A41" s="35">
        <v>37</v>
      </c>
      <c r="C41" s="35">
        <f t="shared" si="10"/>
        <v>0.6018150231520483</v>
      </c>
      <c r="D41" s="35">
        <f t="shared" si="10"/>
        <v>1.2036300463040965</v>
      </c>
      <c r="E41" s="35">
        <f t="shared" si="10"/>
        <v>1.8054450694561448</v>
      </c>
      <c r="F41" s="35">
        <f t="shared" si="10"/>
        <v>2.407260092608193</v>
      </c>
      <c r="G41" s="35">
        <f t="shared" si="10"/>
        <v>3.0090751157602416</v>
      </c>
      <c r="H41" s="35">
        <f t="shared" si="10"/>
        <v>3.6108901389122896</v>
      </c>
      <c r="I41" s="35">
        <f t="shared" si="10"/>
        <v>4.212705162064338</v>
      </c>
      <c r="J41" s="35">
        <f t="shared" si="10"/>
        <v>4.814520185216386</v>
      </c>
      <c r="K41" s="35">
        <f t="shared" si="10"/>
        <v>5.416335208368435</v>
      </c>
      <c r="L41" s="35">
        <f t="shared" si="10"/>
        <v>6.018150231520483</v>
      </c>
      <c r="M41" s="35">
        <f t="shared" si="11"/>
        <v>6.619965254672531</v>
      </c>
      <c r="N41" s="35">
        <f t="shared" si="11"/>
        <v>7.221780277824579</v>
      </c>
      <c r="O41" s="35">
        <f t="shared" si="11"/>
        <v>7.823595300976628</v>
      </c>
      <c r="P41" s="35">
        <f t="shared" si="11"/>
        <v>8.425410324128675</v>
      </c>
      <c r="Q41" s="35">
        <f t="shared" si="11"/>
        <v>9.027225347280725</v>
      </c>
      <c r="R41" s="35">
        <f t="shared" si="11"/>
        <v>9.629040370432772</v>
      </c>
      <c r="S41" s="35">
        <f t="shared" si="11"/>
        <v>10.23085539358482</v>
      </c>
      <c r="T41" s="35">
        <f t="shared" si="11"/>
        <v>10.83267041673687</v>
      </c>
      <c r="U41" s="35">
        <f t="shared" si="11"/>
        <v>11.434485439888917</v>
      </c>
      <c r="V41" s="35">
        <f t="shared" si="11"/>
        <v>12.036300463040966</v>
      </c>
      <c r="W41" s="35">
        <f t="shared" si="12"/>
        <v>12.638115486193014</v>
      </c>
      <c r="X41" s="35">
        <f t="shared" si="12"/>
        <v>13.239930509345061</v>
      </c>
      <c r="Y41" s="35">
        <f t="shared" si="12"/>
        <v>13.84174553249711</v>
      </c>
      <c r="Z41" s="35">
        <f t="shared" si="12"/>
        <v>14.443560555649158</v>
      </c>
      <c r="AA41" s="35">
        <f t="shared" si="12"/>
        <v>15.045375578801206</v>
      </c>
      <c r="AB41" s="35">
        <f t="shared" si="12"/>
        <v>15.647190601953255</v>
      </c>
      <c r="AC41" s="35">
        <f t="shared" si="12"/>
        <v>16.249005625105305</v>
      </c>
      <c r="AD41" s="35">
        <f t="shared" si="12"/>
        <v>16.85082064825735</v>
      </c>
      <c r="AE41" s="35">
        <f t="shared" si="12"/>
        <v>17.4526356714094</v>
      </c>
      <c r="AF41" s="35">
        <f t="shared" si="12"/>
        <v>18.05445069456145</v>
      </c>
      <c r="AH41" s="1">
        <v>53</v>
      </c>
    </row>
    <row r="42" spans="1:34" ht="12.75">
      <c r="A42" s="35">
        <v>38</v>
      </c>
      <c r="C42" s="35">
        <f t="shared" si="10"/>
        <v>0.6156614753256583</v>
      </c>
      <c r="D42" s="35">
        <f t="shared" si="10"/>
        <v>1.2313229506513166</v>
      </c>
      <c r="E42" s="35">
        <f t="shared" si="10"/>
        <v>1.846984425976975</v>
      </c>
      <c r="F42" s="35">
        <f t="shared" si="10"/>
        <v>2.462645901302633</v>
      </c>
      <c r="G42" s="35">
        <f t="shared" si="10"/>
        <v>3.0783073766282913</v>
      </c>
      <c r="H42" s="35">
        <f t="shared" si="10"/>
        <v>3.69396885195395</v>
      </c>
      <c r="I42" s="35">
        <f t="shared" si="10"/>
        <v>4.309630327279608</v>
      </c>
      <c r="J42" s="35">
        <f t="shared" si="10"/>
        <v>4.925291802605266</v>
      </c>
      <c r="K42" s="35">
        <f t="shared" si="10"/>
        <v>5.5409532779309245</v>
      </c>
      <c r="L42" s="35">
        <f t="shared" si="10"/>
        <v>6.156614753256583</v>
      </c>
      <c r="M42" s="35">
        <f t="shared" si="11"/>
        <v>6.772276228582241</v>
      </c>
      <c r="N42" s="35">
        <f t="shared" si="11"/>
        <v>7.3879377039079</v>
      </c>
      <c r="O42" s="35">
        <f t="shared" si="11"/>
        <v>8.003599179233557</v>
      </c>
      <c r="P42" s="35">
        <f t="shared" si="11"/>
        <v>8.619260654559216</v>
      </c>
      <c r="Q42" s="35">
        <f t="shared" si="11"/>
        <v>9.234922129884874</v>
      </c>
      <c r="R42" s="35">
        <f t="shared" si="11"/>
        <v>9.850583605210533</v>
      </c>
      <c r="S42" s="35">
        <f t="shared" si="11"/>
        <v>10.466245080536192</v>
      </c>
      <c r="T42" s="35">
        <f t="shared" si="11"/>
        <v>11.081906555861849</v>
      </c>
      <c r="U42" s="35">
        <f t="shared" si="11"/>
        <v>11.697568031187508</v>
      </c>
      <c r="V42" s="35">
        <f t="shared" si="11"/>
        <v>12.313229506513165</v>
      </c>
      <c r="W42" s="35">
        <f t="shared" si="12"/>
        <v>12.928890981838824</v>
      </c>
      <c r="X42" s="35">
        <f t="shared" si="12"/>
        <v>13.544552457164482</v>
      </c>
      <c r="Y42" s="35">
        <f t="shared" si="12"/>
        <v>14.16021393249014</v>
      </c>
      <c r="Z42" s="35">
        <f t="shared" si="12"/>
        <v>14.7758754078158</v>
      </c>
      <c r="AA42" s="35">
        <f t="shared" si="12"/>
        <v>15.391536883141457</v>
      </c>
      <c r="AB42" s="35">
        <f t="shared" si="12"/>
        <v>16.007198358467114</v>
      </c>
      <c r="AC42" s="35">
        <f t="shared" si="12"/>
        <v>16.622859833792774</v>
      </c>
      <c r="AD42" s="35">
        <f t="shared" si="12"/>
        <v>17.238521309118433</v>
      </c>
      <c r="AE42" s="35">
        <f t="shared" si="12"/>
        <v>17.85418278444409</v>
      </c>
      <c r="AF42" s="35">
        <f t="shared" si="12"/>
        <v>18.469844259769747</v>
      </c>
      <c r="AH42" s="1">
        <v>52</v>
      </c>
    </row>
    <row r="43" spans="1:34" ht="12.75">
      <c r="A43" s="35">
        <v>39</v>
      </c>
      <c r="C43" s="35">
        <f t="shared" si="10"/>
        <v>0.6293203910498374</v>
      </c>
      <c r="D43" s="35">
        <f t="shared" si="10"/>
        <v>1.2586407820996748</v>
      </c>
      <c r="E43" s="35">
        <f t="shared" si="10"/>
        <v>1.8879611731495123</v>
      </c>
      <c r="F43" s="35">
        <f t="shared" si="10"/>
        <v>2.5172815641993496</v>
      </c>
      <c r="G43" s="35">
        <f t="shared" si="10"/>
        <v>3.146601955249187</v>
      </c>
      <c r="H43" s="35">
        <f t="shared" si="10"/>
        <v>3.7759223462990246</v>
      </c>
      <c r="I43" s="35">
        <f t="shared" si="10"/>
        <v>4.405242737348861</v>
      </c>
      <c r="J43" s="35">
        <f t="shared" si="10"/>
        <v>5.034563128398699</v>
      </c>
      <c r="K43" s="35">
        <f t="shared" si="10"/>
        <v>5.663883519448537</v>
      </c>
      <c r="L43" s="35">
        <f t="shared" si="10"/>
        <v>6.293203910498374</v>
      </c>
      <c r="M43" s="35">
        <f t="shared" si="11"/>
        <v>6.922524301548211</v>
      </c>
      <c r="N43" s="35">
        <f t="shared" si="11"/>
        <v>7.551844692598049</v>
      </c>
      <c r="O43" s="35">
        <f t="shared" si="11"/>
        <v>8.181165083647887</v>
      </c>
      <c r="P43" s="35">
        <f t="shared" si="11"/>
        <v>8.810485474697723</v>
      </c>
      <c r="Q43" s="35">
        <f t="shared" si="11"/>
        <v>9.43980586574756</v>
      </c>
      <c r="R43" s="35">
        <f t="shared" si="11"/>
        <v>10.069126256797398</v>
      </c>
      <c r="S43" s="35">
        <f t="shared" si="11"/>
        <v>10.698446647847236</v>
      </c>
      <c r="T43" s="35">
        <f t="shared" si="11"/>
        <v>11.327767038897074</v>
      </c>
      <c r="U43" s="35">
        <f t="shared" si="11"/>
        <v>11.95708742994691</v>
      </c>
      <c r="V43" s="35">
        <f t="shared" si="11"/>
        <v>12.586407820996747</v>
      </c>
      <c r="W43" s="35">
        <f t="shared" si="12"/>
        <v>13.215728212046585</v>
      </c>
      <c r="X43" s="35">
        <f t="shared" si="12"/>
        <v>13.845048603096423</v>
      </c>
      <c r="Y43" s="35">
        <f t="shared" si="12"/>
        <v>14.47436899414626</v>
      </c>
      <c r="Z43" s="35">
        <f t="shared" si="12"/>
        <v>15.103689385196098</v>
      </c>
      <c r="AA43" s="35">
        <f t="shared" si="12"/>
        <v>15.733009776245934</v>
      </c>
      <c r="AB43" s="35">
        <f t="shared" si="12"/>
        <v>16.362330167295774</v>
      </c>
      <c r="AC43" s="35">
        <f t="shared" si="12"/>
        <v>16.991650558345608</v>
      </c>
      <c r="AD43" s="35">
        <f t="shared" si="12"/>
        <v>17.620970949395446</v>
      </c>
      <c r="AE43" s="35">
        <f t="shared" si="12"/>
        <v>18.250291340445283</v>
      </c>
      <c r="AF43" s="35">
        <f t="shared" si="12"/>
        <v>18.87961173149512</v>
      </c>
      <c r="AH43" s="1">
        <v>51</v>
      </c>
    </row>
    <row r="44" spans="1:34" ht="12.75">
      <c r="A44" s="35">
        <v>40</v>
      </c>
      <c r="C44" s="35">
        <f t="shared" si="10"/>
        <v>0.6427876096865393</v>
      </c>
      <c r="D44" s="35">
        <f t="shared" si="10"/>
        <v>1.2855752193730785</v>
      </c>
      <c r="E44" s="35">
        <f t="shared" si="10"/>
        <v>1.9283628290596178</v>
      </c>
      <c r="F44" s="35">
        <f t="shared" si="10"/>
        <v>2.571150438746157</v>
      </c>
      <c r="G44" s="35">
        <f t="shared" si="10"/>
        <v>3.2139380484326963</v>
      </c>
      <c r="H44" s="35">
        <f t="shared" si="10"/>
        <v>3.8567256581192355</v>
      </c>
      <c r="I44" s="35">
        <f t="shared" si="10"/>
        <v>4.499513267805774</v>
      </c>
      <c r="J44" s="35">
        <f t="shared" si="10"/>
        <v>5.142300877492314</v>
      </c>
      <c r="K44" s="35">
        <f t="shared" si="10"/>
        <v>5.785088487178854</v>
      </c>
      <c r="L44" s="35">
        <f t="shared" si="10"/>
        <v>6.4278760968653925</v>
      </c>
      <c r="M44" s="35">
        <f t="shared" si="11"/>
        <v>7.070663706551931</v>
      </c>
      <c r="N44" s="35">
        <f t="shared" si="11"/>
        <v>7.713451316238471</v>
      </c>
      <c r="O44" s="35">
        <f t="shared" si="11"/>
        <v>8.35623892592501</v>
      </c>
      <c r="P44" s="35">
        <f t="shared" si="11"/>
        <v>8.999026535611549</v>
      </c>
      <c r="Q44" s="35">
        <f t="shared" si="11"/>
        <v>9.641814145298088</v>
      </c>
      <c r="R44" s="35">
        <f t="shared" si="11"/>
        <v>10.284601754984628</v>
      </c>
      <c r="S44" s="35">
        <f t="shared" si="11"/>
        <v>10.927389364671168</v>
      </c>
      <c r="T44" s="35">
        <f t="shared" si="11"/>
        <v>11.570176974357707</v>
      </c>
      <c r="U44" s="35">
        <f t="shared" si="11"/>
        <v>12.212964584044245</v>
      </c>
      <c r="V44" s="35">
        <f t="shared" si="11"/>
        <v>12.855752193730785</v>
      </c>
      <c r="W44" s="35">
        <f t="shared" si="12"/>
        <v>13.498539803417325</v>
      </c>
      <c r="X44" s="35">
        <f t="shared" si="12"/>
        <v>14.141327413103863</v>
      </c>
      <c r="Y44" s="35">
        <f t="shared" si="12"/>
        <v>14.784115022790402</v>
      </c>
      <c r="Z44" s="35">
        <f t="shared" si="12"/>
        <v>15.426902632476942</v>
      </c>
      <c r="AA44" s="35">
        <f t="shared" si="12"/>
        <v>16.06969024216348</v>
      </c>
      <c r="AB44" s="35">
        <f t="shared" si="12"/>
        <v>16.71247785185002</v>
      </c>
      <c r="AC44" s="35">
        <f t="shared" si="12"/>
        <v>17.35526546153656</v>
      </c>
      <c r="AD44" s="35">
        <f t="shared" si="12"/>
        <v>17.998053071223097</v>
      </c>
      <c r="AE44" s="35">
        <f t="shared" si="12"/>
        <v>18.640840680909637</v>
      </c>
      <c r="AF44" s="35">
        <f t="shared" si="12"/>
        <v>19.283628290596177</v>
      </c>
      <c r="AH44" s="1">
        <v>50</v>
      </c>
    </row>
    <row r="45" spans="1:34" ht="12.75">
      <c r="A45" s="35">
        <v>41</v>
      </c>
      <c r="C45" s="35">
        <f aca="true" t="shared" si="13" ref="C45:L54">C$2*SIN(RADIANS($A45))</f>
        <v>0.6560590289905073</v>
      </c>
      <c r="D45" s="35">
        <f t="shared" si="13"/>
        <v>1.3121180579810146</v>
      </c>
      <c r="E45" s="35">
        <f t="shared" si="13"/>
        <v>1.9681770869715218</v>
      </c>
      <c r="F45" s="35">
        <f t="shared" si="13"/>
        <v>2.624236115962029</v>
      </c>
      <c r="G45" s="35">
        <f t="shared" si="13"/>
        <v>3.2802951449525364</v>
      </c>
      <c r="H45" s="35">
        <f t="shared" si="13"/>
        <v>3.9363541739430437</v>
      </c>
      <c r="I45" s="35">
        <f t="shared" si="13"/>
        <v>4.592413202933551</v>
      </c>
      <c r="J45" s="35">
        <f t="shared" si="13"/>
        <v>5.248472231924058</v>
      </c>
      <c r="K45" s="35">
        <f t="shared" si="13"/>
        <v>5.904531260914565</v>
      </c>
      <c r="L45" s="35">
        <f t="shared" si="13"/>
        <v>6.560590289905073</v>
      </c>
      <c r="M45" s="35">
        <f aca="true" t="shared" si="14" ref="M45:V54">M$2*SIN(RADIANS($A45))</f>
        <v>7.2166493188955805</v>
      </c>
      <c r="N45" s="35">
        <f t="shared" si="14"/>
        <v>7.872708347886087</v>
      </c>
      <c r="O45" s="35">
        <f t="shared" si="14"/>
        <v>8.528767376876594</v>
      </c>
      <c r="P45" s="35">
        <f t="shared" si="14"/>
        <v>9.184826405867103</v>
      </c>
      <c r="Q45" s="35">
        <f t="shared" si="14"/>
        <v>9.84088543485761</v>
      </c>
      <c r="R45" s="35">
        <f t="shared" si="14"/>
        <v>10.496944463848116</v>
      </c>
      <c r="S45" s="35">
        <f t="shared" si="14"/>
        <v>11.153003492838623</v>
      </c>
      <c r="T45" s="35">
        <f t="shared" si="14"/>
        <v>11.80906252182913</v>
      </c>
      <c r="U45" s="35">
        <f t="shared" si="14"/>
        <v>12.465121550819639</v>
      </c>
      <c r="V45" s="35">
        <f t="shared" si="14"/>
        <v>13.121180579810146</v>
      </c>
      <c r="W45" s="35">
        <f aca="true" t="shared" si="15" ref="W45:AF54">W$2*SIN(RADIANS($A45))</f>
        <v>13.777239608800652</v>
      </c>
      <c r="X45" s="35">
        <f t="shared" si="15"/>
        <v>14.433298637791161</v>
      </c>
      <c r="Y45" s="35">
        <f t="shared" si="15"/>
        <v>15.089357666781668</v>
      </c>
      <c r="Z45" s="35">
        <f t="shared" si="15"/>
        <v>15.745416695772175</v>
      </c>
      <c r="AA45" s="35">
        <f t="shared" si="15"/>
        <v>16.401475724762683</v>
      </c>
      <c r="AB45" s="35">
        <f t="shared" si="15"/>
        <v>17.05753475375319</v>
      </c>
      <c r="AC45" s="35">
        <f t="shared" si="15"/>
        <v>17.713593782743697</v>
      </c>
      <c r="AD45" s="35">
        <f t="shared" si="15"/>
        <v>18.369652811734205</v>
      </c>
      <c r="AE45" s="35">
        <f t="shared" si="15"/>
        <v>19.02571184072471</v>
      </c>
      <c r="AF45" s="35">
        <f t="shared" si="15"/>
        <v>19.68177086971522</v>
      </c>
      <c r="AH45" s="1">
        <v>49</v>
      </c>
    </row>
    <row r="46" spans="1:34" ht="12.75">
      <c r="A46" s="35">
        <v>42</v>
      </c>
      <c r="C46" s="35">
        <f t="shared" si="13"/>
        <v>0.6691306063588582</v>
      </c>
      <c r="D46" s="35">
        <f t="shared" si="13"/>
        <v>1.3382612127177165</v>
      </c>
      <c r="E46" s="35">
        <f t="shared" si="13"/>
        <v>2.0073918190765747</v>
      </c>
      <c r="F46" s="35">
        <f t="shared" si="13"/>
        <v>2.676522425435433</v>
      </c>
      <c r="G46" s="35">
        <f t="shared" si="13"/>
        <v>3.345653031794291</v>
      </c>
      <c r="H46" s="35">
        <f t="shared" si="13"/>
        <v>4.014783638153149</v>
      </c>
      <c r="I46" s="35">
        <f t="shared" si="13"/>
        <v>4.683914244512008</v>
      </c>
      <c r="J46" s="35">
        <f t="shared" si="13"/>
        <v>5.353044850870866</v>
      </c>
      <c r="K46" s="35">
        <f t="shared" si="13"/>
        <v>6.022175457229724</v>
      </c>
      <c r="L46" s="35">
        <f t="shared" si="13"/>
        <v>6.691306063588582</v>
      </c>
      <c r="M46" s="35">
        <f t="shared" si="14"/>
        <v>7.360436669947441</v>
      </c>
      <c r="N46" s="35">
        <f t="shared" si="14"/>
        <v>8.029567276306299</v>
      </c>
      <c r="O46" s="35">
        <f t="shared" si="14"/>
        <v>8.698697882665158</v>
      </c>
      <c r="P46" s="35">
        <f t="shared" si="14"/>
        <v>9.367828489024015</v>
      </c>
      <c r="Q46" s="35">
        <f t="shared" si="14"/>
        <v>10.036959095382873</v>
      </c>
      <c r="R46" s="35">
        <f t="shared" si="14"/>
        <v>10.706089701741732</v>
      </c>
      <c r="S46" s="35">
        <f t="shared" si="14"/>
        <v>11.375220308100591</v>
      </c>
      <c r="T46" s="35">
        <f t="shared" si="14"/>
        <v>12.044350914459448</v>
      </c>
      <c r="U46" s="35">
        <f t="shared" si="14"/>
        <v>12.713481520818306</v>
      </c>
      <c r="V46" s="35">
        <f t="shared" si="14"/>
        <v>13.382612127177165</v>
      </c>
      <c r="W46" s="35">
        <f t="shared" si="15"/>
        <v>14.051742733536024</v>
      </c>
      <c r="X46" s="35">
        <f t="shared" si="15"/>
        <v>14.720873339894881</v>
      </c>
      <c r="Y46" s="35">
        <f t="shared" si="15"/>
        <v>15.390003946253739</v>
      </c>
      <c r="Z46" s="35">
        <f t="shared" si="15"/>
        <v>16.059134552612598</v>
      </c>
      <c r="AA46" s="35">
        <f t="shared" si="15"/>
        <v>16.728265158971457</v>
      </c>
      <c r="AB46" s="35">
        <f t="shared" si="15"/>
        <v>17.397395765330316</v>
      </c>
      <c r="AC46" s="35">
        <f t="shared" si="15"/>
        <v>18.06652637168917</v>
      </c>
      <c r="AD46" s="35">
        <f t="shared" si="15"/>
        <v>18.73565697804803</v>
      </c>
      <c r="AE46" s="35">
        <f t="shared" si="15"/>
        <v>19.40478758440689</v>
      </c>
      <c r="AF46" s="35">
        <f t="shared" si="15"/>
        <v>20.073918190765745</v>
      </c>
      <c r="AH46" s="1">
        <v>48</v>
      </c>
    </row>
    <row r="47" spans="1:34" ht="12.75">
      <c r="A47" s="35">
        <v>43</v>
      </c>
      <c r="C47" s="35">
        <f t="shared" si="13"/>
        <v>0.6819983600624985</v>
      </c>
      <c r="D47" s="35">
        <f t="shared" si="13"/>
        <v>1.363996720124997</v>
      </c>
      <c r="E47" s="35">
        <f t="shared" si="13"/>
        <v>2.0459950801874953</v>
      </c>
      <c r="F47" s="35">
        <f t="shared" si="13"/>
        <v>2.727993440249994</v>
      </c>
      <c r="G47" s="35">
        <f t="shared" si="13"/>
        <v>3.4099918003124925</v>
      </c>
      <c r="H47" s="35">
        <f t="shared" si="13"/>
        <v>4.091990160374991</v>
      </c>
      <c r="I47" s="35">
        <f t="shared" si="13"/>
        <v>4.77398852043749</v>
      </c>
      <c r="J47" s="35">
        <f t="shared" si="13"/>
        <v>5.455986880499988</v>
      </c>
      <c r="K47" s="35">
        <f t="shared" si="13"/>
        <v>6.137985240562486</v>
      </c>
      <c r="L47" s="35">
        <f t="shared" si="13"/>
        <v>6.819983600624985</v>
      </c>
      <c r="M47" s="35">
        <f t="shared" si="14"/>
        <v>7.501981960687483</v>
      </c>
      <c r="N47" s="35">
        <f t="shared" si="14"/>
        <v>8.183980320749981</v>
      </c>
      <c r="O47" s="35">
        <f t="shared" si="14"/>
        <v>8.86597868081248</v>
      </c>
      <c r="P47" s="35">
        <f t="shared" si="14"/>
        <v>9.54797704087498</v>
      </c>
      <c r="Q47" s="35">
        <f t="shared" si="14"/>
        <v>10.229975400937477</v>
      </c>
      <c r="R47" s="35">
        <f t="shared" si="14"/>
        <v>10.911973760999976</v>
      </c>
      <c r="S47" s="35">
        <f t="shared" si="14"/>
        <v>11.593972121062475</v>
      </c>
      <c r="T47" s="35">
        <f t="shared" si="14"/>
        <v>12.275970481124972</v>
      </c>
      <c r="U47" s="35">
        <f t="shared" si="14"/>
        <v>12.957968841187471</v>
      </c>
      <c r="V47" s="35">
        <f t="shared" si="14"/>
        <v>13.63996720124997</v>
      </c>
      <c r="W47" s="35">
        <f t="shared" si="15"/>
        <v>14.321965561312467</v>
      </c>
      <c r="X47" s="35">
        <f t="shared" si="15"/>
        <v>15.003963921374966</v>
      </c>
      <c r="Y47" s="35">
        <f t="shared" si="15"/>
        <v>15.685962281437465</v>
      </c>
      <c r="Z47" s="35">
        <f t="shared" si="15"/>
        <v>16.367960641499963</v>
      </c>
      <c r="AA47" s="35">
        <f t="shared" si="15"/>
        <v>17.049959001562463</v>
      </c>
      <c r="AB47" s="35">
        <f t="shared" si="15"/>
        <v>17.73195736162496</v>
      </c>
      <c r="AC47" s="35">
        <f t="shared" si="15"/>
        <v>18.413955721687458</v>
      </c>
      <c r="AD47" s="35">
        <f t="shared" si="15"/>
        <v>19.09595408174996</v>
      </c>
      <c r="AE47" s="35">
        <f t="shared" si="15"/>
        <v>19.777952441812456</v>
      </c>
      <c r="AF47" s="35">
        <f t="shared" si="15"/>
        <v>20.459950801874953</v>
      </c>
      <c r="AH47" s="1">
        <v>47</v>
      </c>
    </row>
    <row r="48" spans="1:34" ht="12.75">
      <c r="A48" s="35">
        <v>44</v>
      </c>
      <c r="C48" s="35">
        <f t="shared" si="13"/>
        <v>0.6946583704589973</v>
      </c>
      <c r="D48" s="35">
        <f t="shared" si="13"/>
        <v>1.3893167409179945</v>
      </c>
      <c r="E48" s="35">
        <f t="shared" si="13"/>
        <v>2.0839751113769918</v>
      </c>
      <c r="F48" s="35">
        <f t="shared" si="13"/>
        <v>2.778633481835989</v>
      </c>
      <c r="G48" s="35">
        <f t="shared" si="13"/>
        <v>3.4732918522949863</v>
      </c>
      <c r="H48" s="35">
        <f t="shared" si="13"/>
        <v>4.1679502227539835</v>
      </c>
      <c r="I48" s="35">
        <f t="shared" si="13"/>
        <v>4.862608593212981</v>
      </c>
      <c r="J48" s="35">
        <f t="shared" si="13"/>
        <v>5.557266963671978</v>
      </c>
      <c r="K48" s="35">
        <f t="shared" si="13"/>
        <v>6.251925334130975</v>
      </c>
      <c r="L48" s="35">
        <f t="shared" si="13"/>
        <v>6.9465837045899725</v>
      </c>
      <c r="M48" s="35">
        <f t="shared" si="14"/>
        <v>7.64124207504897</v>
      </c>
      <c r="N48" s="35">
        <f t="shared" si="14"/>
        <v>8.335900445507967</v>
      </c>
      <c r="O48" s="35">
        <f t="shared" si="14"/>
        <v>9.030558815966964</v>
      </c>
      <c r="P48" s="35">
        <f t="shared" si="14"/>
        <v>9.725217186425962</v>
      </c>
      <c r="Q48" s="35">
        <f t="shared" si="14"/>
        <v>10.419875556884959</v>
      </c>
      <c r="R48" s="35">
        <f t="shared" si="14"/>
        <v>11.114533927343956</v>
      </c>
      <c r="S48" s="35">
        <f t="shared" si="14"/>
        <v>11.809192297802953</v>
      </c>
      <c r="T48" s="35">
        <f t="shared" si="14"/>
        <v>12.50385066826195</v>
      </c>
      <c r="U48" s="35">
        <f t="shared" si="14"/>
        <v>13.198509038720948</v>
      </c>
      <c r="V48" s="35">
        <f t="shared" si="14"/>
        <v>13.893167409179945</v>
      </c>
      <c r="W48" s="35">
        <f t="shared" si="15"/>
        <v>14.587825779638942</v>
      </c>
      <c r="X48" s="35">
        <f t="shared" si="15"/>
        <v>15.28248415009794</v>
      </c>
      <c r="Y48" s="35">
        <f t="shared" si="15"/>
        <v>15.977142520556937</v>
      </c>
      <c r="Z48" s="35">
        <f t="shared" si="15"/>
        <v>16.671800891015934</v>
      </c>
      <c r="AA48" s="35">
        <f t="shared" si="15"/>
        <v>17.36645926147493</v>
      </c>
      <c r="AB48" s="35">
        <f t="shared" si="15"/>
        <v>18.06111763193393</v>
      </c>
      <c r="AC48" s="35">
        <f t="shared" si="15"/>
        <v>18.755776002392928</v>
      </c>
      <c r="AD48" s="35">
        <f t="shared" si="15"/>
        <v>19.450434372851923</v>
      </c>
      <c r="AE48" s="35">
        <f t="shared" si="15"/>
        <v>20.14509274331092</v>
      </c>
      <c r="AF48" s="35">
        <f t="shared" si="15"/>
        <v>20.839751113769918</v>
      </c>
      <c r="AH48" s="1">
        <v>46</v>
      </c>
    </row>
    <row r="49" spans="1:34" ht="12.75">
      <c r="A49" s="35">
        <v>45</v>
      </c>
      <c r="C49" s="35">
        <f t="shared" si="13"/>
        <v>0.7071067811865475</v>
      </c>
      <c r="D49" s="35">
        <f t="shared" si="13"/>
        <v>1.414213562373095</v>
      </c>
      <c r="E49" s="35">
        <f t="shared" si="13"/>
        <v>2.1213203435596424</v>
      </c>
      <c r="F49" s="35">
        <f t="shared" si="13"/>
        <v>2.82842712474619</v>
      </c>
      <c r="G49" s="35">
        <f t="shared" si="13"/>
        <v>3.5355339059327373</v>
      </c>
      <c r="H49" s="35">
        <f t="shared" si="13"/>
        <v>4.242640687119285</v>
      </c>
      <c r="I49" s="35">
        <f t="shared" si="13"/>
        <v>4.949747468305832</v>
      </c>
      <c r="J49" s="35">
        <f t="shared" si="13"/>
        <v>5.65685424949238</v>
      </c>
      <c r="K49" s="35">
        <f t="shared" si="13"/>
        <v>6.363961030678928</v>
      </c>
      <c r="L49" s="35">
        <f t="shared" si="13"/>
        <v>7.071067811865475</v>
      </c>
      <c r="M49" s="35">
        <f t="shared" si="14"/>
        <v>7.778174593052022</v>
      </c>
      <c r="N49" s="35">
        <f t="shared" si="14"/>
        <v>8.48528137423857</v>
      </c>
      <c r="O49" s="35">
        <f t="shared" si="14"/>
        <v>9.192388155425117</v>
      </c>
      <c r="P49" s="35">
        <f t="shared" si="14"/>
        <v>9.899494936611664</v>
      </c>
      <c r="Q49" s="35">
        <f t="shared" si="14"/>
        <v>10.606601717798211</v>
      </c>
      <c r="R49" s="35">
        <f t="shared" si="14"/>
        <v>11.31370849898476</v>
      </c>
      <c r="S49" s="35">
        <f t="shared" si="14"/>
        <v>12.020815280171307</v>
      </c>
      <c r="T49" s="35">
        <f t="shared" si="14"/>
        <v>12.727922061357855</v>
      </c>
      <c r="U49" s="35">
        <f t="shared" si="14"/>
        <v>13.435028842544401</v>
      </c>
      <c r="V49" s="35">
        <f t="shared" si="14"/>
        <v>14.14213562373095</v>
      </c>
      <c r="W49" s="35">
        <f t="shared" si="15"/>
        <v>14.849242404917497</v>
      </c>
      <c r="X49" s="35">
        <f t="shared" si="15"/>
        <v>15.556349186104043</v>
      </c>
      <c r="Y49" s="35">
        <f t="shared" si="15"/>
        <v>16.263455967290593</v>
      </c>
      <c r="Z49" s="35">
        <f t="shared" si="15"/>
        <v>16.97056274847714</v>
      </c>
      <c r="AA49" s="35">
        <f t="shared" si="15"/>
        <v>17.677669529663685</v>
      </c>
      <c r="AB49" s="35">
        <f t="shared" si="15"/>
        <v>18.384776310850235</v>
      </c>
      <c r="AC49" s="35">
        <f t="shared" si="15"/>
        <v>19.09188309203678</v>
      </c>
      <c r="AD49" s="35">
        <f t="shared" si="15"/>
        <v>19.798989873223327</v>
      </c>
      <c r="AE49" s="35">
        <f t="shared" si="15"/>
        <v>20.506096654409877</v>
      </c>
      <c r="AF49" s="35">
        <f t="shared" si="15"/>
        <v>21.213203435596423</v>
      </c>
      <c r="AH49" s="1">
        <v>45</v>
      </c>
    </row>
    <row r="50" spans="1:34" ht="12.75">
      <c r="A50" s="35">
        <v>46</v>
      </c>
      <c r="C50" s="35">
        <f t="shared" si="13"/>
        <v>0.7193398003386511</v>
      </c>
      <c r="D50" s="35">
        <f t="shared" si="13"/>
        <v>1.4386796006773022</v>
      </c>
      <c r="E50" s="35">
        <f t="shared" si="13"/>
        <v>2.1580194010159532</v>
      </c>
      <c r="F50" s="35">
        <f t="shared" si="13"/>
        <v>2.8773592013546043</v>
      </c>
      <c r="G50" s="35">
        <f t="shared" si="13"/>
        <v>3.5966990016932554</v>
      </c>
      <c r="H50" s="35">
        <f t="shared" si="13"/>
        <v>4.3160388020319065</v>
      </c>
      <c r="I50" s="35">
        <f t="shared" si="13"/>
        <v>5.035378602370558</v>
      </c>
      <c r="J50" s="35">
        <f t="shared" si="13"/>
        <v>5.754718402709209</v>
      </c>
      <c r="K50" s="35">
        <f t="shared" si="13"/>
        <v>6.47405820304786</v>
      </c>
      <c r="L50" s="35">
        <f t="shared" si="13"/>
        <v>7.193398003386511</v>
      </c>
      <c r="M50" s="35">
        <f t="shared" si="14"/>
        <v>7.912737803725162</v>
      </c>
      <c r="N50" s="35">
        <f t="shared" si="14"/>
        <v>8.632077604063813</v>
      </c>
      <c r="O50" s="35">
        <f t="shared" si="14"/>
        <v>9.351417404402465</v>
      </c>
      <c r="P50" s="35">
        <f t="shared" si="14"/>
        <v>10.070757204741115</v>
      </c>
      <c r="Q50" s="35">
        <f t="shared" si="14"/>
        <v>10.790097005079765</v>
      </c>
      <c r="R50" s="35">
        <f t="shared" si="14"/>
        <v>11.509436805418417</v>
      </c>
      <c r="S50" s="35">
        <f t="shared" si="14"/>
        <v>12.22877660575707</v>
      </c>
      <c r="T50" s="35">
        <f t="shared" si="14"/>
        <v>12.94811640609572</v>
      </c>
      <c r="U50" s="35">
        <f t="shared" si="14"/>
        <v>13.66745620643437</v>
      </c>
      <c r="V50" s="35">
        <f t="shared" si="14"/>
        <v>14.386796006773022</v>
      </c>
      <c r="W50" s="35">
        <f t="shared" si="15"/>
        <v>15.106135807111674</v>
      </c>
      <c r="X50" s="35">
        <f t="shared" si="15"/>
        <v>15.825475607450324</v>
      </c>
      <c r="Y50" s="35">
        <f t="shared" si="15"/>
        <v>16.544815407788974</v>
      </c>
      <c r="Z50" s="35">
        <f t="shared" si="15"/>
        <v>17.264155208127626</v>
      </c>
      <c r="AA50" s="35">
        <f t="shared" si="15"/>
        <v>17.983495008466278</v>
      </c>
      <c r="AB50" s="35">
        <f t="shared" si="15"/>
        <v>18.70283480880493</v>
      </c>
      <c r="AC50" s="35">
        <f t="shared" si="15"/>
        <v>19.42217460914358</v>
      </c>
      <c r="AD50" s="35">
        <f t="shared" si="15"/>
        <v>20.14151440948223</v>
      </c>
      <c r="AE50" s="35">
        <f t="shared" si="15"/>
        <v>20.860854209820882</v>
      </c>
      <c r="AF50" s="35">
        <f t="shared" si="15"/>
        <v>21.58019401015953</v>
      </c>
      <c r="AH50" s="1">
        <v>44</v>
      </c>
    </row>
    <row r="51" spans="1:34" ht="12.75">
      <c r="A51" s="35">
        <v>47</v>
      </c>
      <c r="C51" s="35">
        <f t="shared" si="13"/>
        <v>0.7313537016191705</v>
      </c>
      <c r="D51" s="35">
        <f t="shared" si="13"/>
        <v>1.462707403238341</v>
      </c>
      <c r="E51" s="35">
        <f t="shared" si="13"/>
        <v>2.1940611048575116</v>
      </c>
      <c r="F51" s="35">
        <f t="shared" si="13"/>
        <v>2.925414806476682</v>
      </c>
      <c r="G51" s="35">
        <f t="shared" si="13"/>
        <v>3.656768508095852</v>
      </c>
      <c r="H51" s="35">
        <f t="shared" si="13"/>
        <v>4.388122209715023</v>
      </c>
      <c r="I51" s="35">
        <f t="shared" si="13"/>
        <v>5.119475911334193</v>
      </c>
      <c r="J51" s="35">
        <f t="shared" si="13"/>
        <v>5.850829612953364</v>
      </c>
      <c r="K51" s="35">
        <f t="shared" si="13"/>
        <v>6.582183314572534</v>
      </c>
      <c r="L51" s="35">
        <f t="shared" si="13"/>
        <v>7.313537016191704</v>
      </c>
      <c r="M51" s="35">
        <f t="shared" si="14"/>
        <v>8.044890717810874</v>
      </c>
      <c r="N51" s="35">
        <f t="shared" si="14"/>
        <v>8.776244419430046</v>
      </c>
      <c r="O51" s="35">
        <f t="shared" si="14"/>
        <v>9.507598121049217</v>
      </c>
      <c r="P51" s="35">
        <f t="shared" si="14"/>
        <v>10.238951822668387</v>
      </c>
      <c r="Q51" s="35">
        <f t="shared" si="14"/>
        <v>10.970305524287557</v>
      </c>
      <c r="R51" s="35">
        <f t="shared" si="14"/>
        <v>11.701659225906727</v>
      </c>
      <c r="S51" s="35">
        <f t="shared" si="14"/>
        <v>12.433012927525898</v>
      </c>
      <c r="T51" s="35">
        <f t="shared" si="14"/>
        <v>13.164366629145068</v>
      </c>
      <c r="U51" s="35">
        <f t="shared" si="14"/>
        <v>13.895720330764238</v>
      </c>
      <c r="V51" s="35">
        <f t="shared" si="14"/>
        <v>14.627074032383408</v>
      </c>
      <c r="W51" s="35">
        <f t="shared" si="15"/>
        <v>15.35842773400258</v>
      </c>
      <c r="X51" s="35">
        <f t="shared" si="15"/>
        <v>16.08978143562175</v>
      </c>
      <c r="Y51" s="35">
        <f t="shared" si="15"/>
        <v>16.82113513724092</v>
      </c>
      <c r="Z51" s="35">
        <f t="shared" si="15"/>
        <v>17.552488838860093</v>
      </c>
      <c r="AA51" s="35">
        <f t="shared" si="15"/>
        <v>18.283842540479263</v>
      </c>
      <c r="AB51" s="35">
        <f t="shared" si="15"/>
        <v>19.015196242098433</v>
      </c>
      <c r="AC51" s="35">
        <f t="shared" si="15"/>
        <v>19.746549943717604</v>
      </c>
      <c r="AD51" s="35">
        <f t="shared" si="15"/>
        <v>20.477903645336774</v>
      </c>
      <c r="AE51" s="35">
        <f t="shared" si="15"/>
        <v>21.209257346955944</v>
      </c>
      <c r="AF51" s="35">
        <f t="shared" si="15"/>
        <v>21.940611048575114</v>
      </c>
      <c r="AH51" s="1">
        <v>43</v>
      </c>
    </row>
    <row r="52" spans="1:34" ht="12.75">
      <c r="A52" s="35">
        <v>48</v>
      </c>
      <c r="C52" s="35">
        <f t="shared" si="13"/>
        <v>0.7431448254773942</v>
      </c>
      <c r="D52" s="35">
        <f t="shared" si="13"/>
        <v>1.4862896509547885</v>
      </c>
      <c r="E52" s="35">
        <f t="shared" si="13"/>
        <v>2.229434476432183</v>
      </c>
      <c r="F52" s="35">
        <f t="shared" si="13"/>
        <v>2.972579301909577</v>
      </c>
      <c r="G52" s="35">
        <f t="shared" si="13"/>
        <v>3.715724127386971</v>
      </c>
      <c r="H52" s="35">
        <f t="shared" si="13"/>
        <v>4.458868952864366</v>
      </c>
      <c r="I52" s="35">
        <f t="shared" si="13"/>
        <v>5.20201377834176</v>
      </c>
      <c r="J52" s="35">
        <f t="shared" si="13"/>
        <v>5.945158603819154</v>
      </c>
      <c r="K52" s="35">
        <f t="shared" si="13"/>
        <v>6.688303429296548</v>
      </c>
      <c r="L52" s="35">
        <f t="shared" si="13"/>
        <v>7.431448254773942</v>
      </c>
      <c r="M52" s="35">
        <f t="shared" si="14"/>
        <v>8.174593080251336</v>
      </c>
      <c r="N52" s="35">
        <f t="shared" si="14"/>
        <v>8.917737905728732</v>
      </c>
      <c r="O52" s="35">
        <f t="shared" si="14"/>
        <v>9.660882731206126</v>
      </c>
      <c r="P52" s="35">
        <f t="shared" si="14"/>
        <v>10.40402755668352</v>
      </c>
      <c r="Q52" s="35">
        <f t="shared" si="14"/>
        <v>11.147172382160914</v>
      </c>
      <c r="R52" s="35">
        <f t="shared" si="14"/>
        <v>11.890317207638308</v>
      </c>
      <c r="S52" s="35">
        <f t="shared" si="14"/>
        <v>12.633462033115702</v>
      </c>
      <c r="T52" s="35">
        <f t="shared" si="14"/>
        <v>13.376606858593096</v>
      </c>
      <c r="U52" s="35">
        <f t="shared" si="14"/>
        <v>14.11975168407049</v>
      </c>
      <c r="V52" s="35">
        <f t="shared" si="14"/>
        <v>14.862896509547884</v>
      </c>
      <c r="W52" s="35">
        <f t="shared" si="15"/>
        <v>15.60604133502528</v>
      </c>
      <c r="X52" s="35">
        <f t="shared" si="15"/>
        <v>16.349186160502672</v>
      </c>
      <c r="Y52" s="35">
        <f t="shared" si="15"/>
        <v>17.092330985980066</v>
      </c>
      <c r="Z52" s="35">
        <f t="shared" si="15"/>
        <v>17.835475811457464</v>
      </c>
      <c r="AA52" s="35">
        <f t="shared" si="15"/>
        <v>18.578620636934858</v>
      </c>
      <c r="AB52" s="35">
        <f t="shared" si="15"/>
        <v>19.32176546241225</v>
      </c>
      <c r="AC52" s="35">
        <f t="shared" si="15"/>
        <v>20.064910287889646</v>
      </c>
      <c r="AD52" s="35">
        <f t="shared" si="15"/>
        <v>20.80805511336704</v>
      </c>
      <c r="AE52" s="35">
        <f t="shared" si="15"/>
        <v>21.551199938844434</v>
      </c>
      <c r="AF52" s="35">
        <f t="shared" si="15"/>
        <v>22.294344764321828</v>
      </c>
      <c r="AH52" s="1">
        <v>42</v>
      </c>
    </row>
    <row r="53" spans="1:34" ht="12.75">
      <c r="A53" s="35">
        <v>49</v>
      </c>
      <c r="C53" s="35">
        <f t="shared" si="13"/>
        <v>0.754709580222772</v>
      </c>
      <c r="D53" s="35">
        <f t="shared" si="13"/>
        <v>1.509419160445544</v>
      </c>
      <c r="E53" s="35">
        <f t="shared" si="13"/>
        <v>2.264128740668316</v>
      </c>
      <c r="F53" s="35">
        <f t="shared" si="13"/>
        <v>3.018838320891088</v>
      </c>
      <c r="G53" s="35">
        <f t="shared" si="13"/>
        <v>3.77354790111386</v>
      </c>
      <c r="H53" s="35">
        <f t="shared" si="13"/>
        <v>4.528257481336632</v>
      </c>
      <c r="I53" s="35">
        <f t="shared" si="13"/>
        <v>5.282967061559404</v>
      </c>
      <c r="J53" s="35">
        <f t="shared" si="13"/>
        <v>6.037676641782176</v>
      </c>
      <c r="K53" s="35">
        <f t="shared" si="13"/>
        <v>6.792386222004948</v>
      </c>
      <c r="L53" s="35">
        <f t="shared" si="13"/>
        <v>7.54709580222772</v>
      </c>
      <c r="M53" s="35">
        <f t="shared" si="14"/>
        <v>8.301805382450492</v>
      </c>
      <c r="N53" s="35">
        <f t="shared" si="14"/>
        <v>9.056514962673264</v>
      </c>
      <c r="O53" s="35">
        <f t="shared" si="14"/>
        <v>9.811224542896037</v>
      </c>
      <c r="P53" s="35">
        <f t="shared" si="14"/>
        <v>10.565934123118808</v>
      </c>
      <c r="Q53" s="35">
        <f t="shared" si="14"/>
        <v>11.320643703341581</v>
      </c>
      <c r="R53" s="35">
        <f t="shared" si="14"/>
        <v>12.075353283564352</v>
      </c>
      <c r="S53" s="35">
        <f t="shared" si="14"/>
        <v>12.830062863787123</v>
      </c>
      <c r="T53" s="35">
        <f t="shared" si="14"/>
        <v>13.584772444009896</v>
      </c>
      <c r="U53" s="35">
        <f t="shared" si="14"/>
        <v>14.339482024232668</v>
      </c>
      <c r="V53" s="35">
        <f t="shared" si="14"/>
        <v>15.09419160445544</v>
      </c>
      <c r="W53" s="35">
        <f t="shared" si="15"/>
        <v>15.848901184678212</v>
      </c>
      <c r="X53" s="35">
        <f t="shared" si="15"/>
        <v>16.603610764900985</v>
      </c>
      <c r="Y53" s="35">
        <f t="shared" si="15"/>
        <v>17.358320345123758</v>
      </c>
      <c r="Z53" s="35">
        <f t="shared" si="15"/>
        <v>18.113029925346527</v>
      </c>
      <c r="AA53" s="35">
        <f t="shared" si="15"/>
        <v>18.8677395055693</v>
      </c>
      <c r="AB53" s="35">
        <f t="shared" si="15"/>
        <v>19.622449085792073</v>
      </c>
      <c r="AC53" s="35">
        <f t="shared" si="15"/>
        <v>20.377158666014843</v>
      </c>
      <c r="AD53" s="35">
        <f t="shared" si="15"/>
        <v>21.131868246237616</v>
      </c>
      <c r="AE53" s="35">
        <f t="shared" si="15"/>
        <v>21.88657782646039</v>
      </c>
      <c r="AF53" s="35">
        <f t="shared" si="15"/>
        <v>22.641287406683162</v>
      </c>
      <c r="AH53" s="1">
        <v>41</v>
      </c>
    </row>
    <row r="54" spans="1:34" ht="12.75">
      <c r="A54" s="35">
        <v>50</v>
      </c>
      <c r="C54" s="35">
        <f t="shared" si="13"/>
        <v>0.766044443118978</v>
      </c>
      <c r="D54" s="35">
        <f t="shared" si="13"/>
        <v>1.532088886237956</v>
      </c>
      <c r="E54" s="35">
        <f t="shared" si="13"/>
        <v>2.298133329356934</v>
      </c>
      <c r="F54" s="35">
        <f t="shared" si="13"/>
        <v>3.064177772475912</v>
      </c>
      <c r="G54" s="35">
        <f t="shared" si="13"/>
        <v>3.83022221559489</v>
      </c>
      <c r="H54" s="35">
        <f t="shared" si="13"/>
        <v>4.596266658713868</v>
      </c>
      <c r="I54" s="35">
        <f t="shared" si="13"/>
        <v>5.362311101832846</v>
      </c>
      <c r="J54" s="35">
        <f t="shared" si="13"/>
        <v>6.128355544951824</v>
      </c>
      <c r="K54" s="35">
        <f t="shared" si="13"/>
        <v>6.894399988070802</v>
      </c>
      <c r="L54" s="35">
        <f t="shared" si="13"/>
        <v>7.66044443118978</v>
      </c>
      <c r="M54" s="35">
        <f t="shared" si="14"/>
        <v>8.426488874308758</v>
      </c>
      <c r="N54" s="35">
        <f t="shared" si="14"/>
        <v>9.192533317427737</v>
      </c>
      <c r="O54" s="35">
        <f t="shared" si="14"/>
        <v>9.958577760546714</v>
      </c>
      <c r="P54" s="35">
        <f t="shared" si="14"/>
        <v>10.724622203665692</v>
      </c>
      <c r="Q54" s="35">
        <f t="shared" si="14"/>
        <v>11.49066664678467</v>
      </c>
      <c r="R54" s="35">
        <f t="shared" si="14"/>
        <v>12.256711089903648</v>
      </c>
      <c r="S54" s="35">
        <f t="shared" si="14"/>
        <v>13.022755533022627</v>
      </c>
      <c r="T54" s="35">
        <f t="shared" si="14"/>
        <v>13.788799976141604</v>
      </c>
      <c r="U54" s="35">
        <f t="shared" si="14"/>
        <v>14.554844419260583</v>
      </c>
      <c r="V54" s="35">
        <f t="shared" si="14"/>
        <v>15.32088886237956</v>
      </c>
      <c r="W54" s="35">
        <f t="shared" si="15"/>
        <v>16.086933305498537</v>
      </c>
      <c r="X54" s="35">
        <f t="shared" si="15"/>
        <v>16.852977748617516</v>
      </c>
      <c r="Y54" s="35">
        <f t="shared" si="15"/>
        <v>17.619022191736494</v>
      </c>
      <c r="Z54" s="35">
        <f t="shared" si="15"/>
        <v>18.385066634855473</v>
      </c>
      <c r="AA54" s="35">
        <f t="shared" si="15"/>
        <v>19.151111077974452</v>
      </c>
      <c r="AB54" s="35">
        <f t="shared" si="15"/>
        <v>19.917155521093427</v>
      </c>
      <c r="AC54" s="35">
        <f t="shared" si="15"/>
        <v>20.683199964212406</v>
      </c>
      <c r="AD54" s="35">
        <f t="shared" si="15"/>
        <v>21.449244407331385</v>
      </c>
      <c r="AE54" s="35">
        <f t="shared" si="15"/>
        <v>22.215288850450364</v>
      </c>
      <c r="AF54" s="35">
        <f t="shared" si="15"/>
        <v>22.98133329356934</v>
      </c>
      <c r="AH54" s="1">
        <v>40</v>
      </c>
    </row>
    <row r="55" spans="1:34" ht="12.75">
      <c r="A55" s="35">
        <v>51</v>
      </c>
      <c r="C55" s="35">
        <f aca="true" t="shared" si="16" ref="C55:L64">C$2*SIN(RADIANS($A55))</f>
        <v>0.7771459614569709</v>
      </c>
      <c r="D55" s="35">
        <f t="shared" si="16"/>
        <v>1.5542919229139418</v>
      </c>
      <c r="E55" s="35">
        <f t="shared" si="16"/>
        <v>2.3314378843709127</v>
      </c>
      <c r="F55" s="35">
        <f t="shared" si="16"/>
        <v>3.1085838458278836</v>
      </c>
      <c r="G55" s="35">
        <f t="shared" si="16"/>
        <v>3.8857298072848545</v>
      </c>
      <c r="H55" s="35">
        <f t="shared" si="16"/>
        <v>4.662875768741825</v>
      </c>
      <c r="I55" s="35">
        <f t="shared" si="16"/>
        <v>5.440021730198796</v>
      </c>
      <c r="J55" s="35">
        <f t="shared" si="16"/>
        <v>6.217167691655767</v>
      </c>
      <c r="K55" s="35">
        <f t="shared" si="16"/>
        <v>6.994313653112738</v>
      </c>
      <c r="L55" s="35">
        <f t="shared" si="16"/>
        <v>7.771459614569709</v>
      </c>
      <c r="M55" s="35">
        <f aca="true" t="shared" si="17" ref="M55:V64">M$2*SIN(RADIANS($A55))</f>
        <v>8.54860557602668</v>
      </c>
      <c r="N55" s="35">
        <f t="shared" si="17"/>
        <v>9.32575153748365</v>
      </c>
      <c r="O55" s="35">
        <f t="shared" si="17"/>
        <v>10.10289749894062</v>
      </c>
      <c r="P55" s="35">
        <f t="shared" si="17"/>
        <v>10.880043460397593</v>
      </c>
      <c r="Q55" s="35">
        <f t="shared" si="17"/>
        <v>11.657189421854564</v>
      </c>
      <c r="R55" s="35">
        <f t="shared" si="17"/>
        <v>12.434335383311534</v>
      </c>
      <c r="S55" s="35">
        <f t="shared" si="17"/>
        <v>13.211481344768504</v>
      </c>
      <c r="T55" s="35">
        <f t="shared" si="17"/>
        <v>13.988627306225476</v>
      </c>
      <c r="U55" s="35">
        <f t="shared" si="17"/>
        <v>14.765773267682448</v>
      </c>
      <c r="V55" s="35">
        <f t="shared" si="17"/>
        <v>15.542919229139418</v>
      </c>
      <c r="W55" s="35">
        <f aca="true" t="shared" si="18" ref="W55:AF64">W$2*SIN(RADIANS($A55))</f>
        <v>16.320065190596388</v>
      </c>
      <c r="X55" s="35">
        <f t="shared" si="18"/>
        <v>17.09721115205336</v>
      </c>
      <c r="Y55" s="35">
        <f t="shared" si="18"/>
        <v>17.87435711351033</v>
      </c>
      <c r="Z55" s="35">
        <f t="shared" si="18"/>
        <v>18.6515030749673</v>
      </c>
      <c r="AA55" s="35">
        <f t="shared" si="18"/>
        <v>19.42864903642427</v>
      </c>
      <c r="AB55" s="35">
        <f t="shared" si="18"/>
        <v>20.20579499788124</v>
      </c>
      <c r="AC55" s="35">
        <f t="shared" si="18"/>
        <v>20.982940959338215</v>
      </c>
      <c r="AD55" s="35">
        <f t="shared" si="18"/>
        <v>21.760086920795185</v>
      </c>
      <c r="AE55" s="35">
        <f t="shared" si="18"/>
        <v>22.537232882252155</v>
      </c>
      <c r="AF55" s="35">
        <f t="shared" si="18"/>
        <v>23.31437884370913</v>
      </c>
      <c r="AH55" s="1">
        <v>39</v>
      </c>
    </row>
    <row r="56" spans="1:34" ht="12.75">
      <c r="A56" s="35">
        <v>52</v>
      </c>
      <c r="C56" s="35">
        <f t="shared" si="16"/>
        <v>0.788010753606722</v>
      </c>
      <c r="D56" s="35">
        <f t="shared" si="16"/>
        <v>1.576021507213444</v>
      </c>
      <c r="E56" s="35">
        <f t="shared" si="16"/>
        <v>2.3640322608201663</v>
      </c>
      <c r="F56" s="35">
        <f t="shared" si="16"/>
        <v>3.152043014426888</v>
      </c>
      <c r="G56" s="35">
        <f t="shared" si="16"/>
        <v>3.94005376803361</v>
      </c>
      <c r="H56" s="35">
        <f t="shared" si="16"/>
        <v>4.7280645216403325</v>
      </c>
      <c r="I56" s="35">
        <f t="shared" si="16"/>
        <v>5.516075275247054</v>
      </c>
      <c r="J56" s="35">
        <f t="shared" si="16"/>
        <v>6.304086028853776</v>
      </c>
      <c r="K56" s="35">
        <f t="shared" si="16"/>
        <v>7.092096782460498</v>
      </c>
      <c r="L56" s="35">
        <f t="shared" si="16"/>
        <v>7.88010753606722</v>
      </c>
      <c r="M56" s="35">
        <f t="shared" si="17"/>
        <v>8.668118289673941</v>
      </c>
      <c r="N56" s="35">
        <f t="shared" si="17"/>
        <v>9.456129043280665</v>
      </c>
      <c r="O56" s="35">
        <f t="shared" si="17"/>
        <v>10.244139796887387</v>
      </c>
      <c r="P56" s="35">
        <f t="shared" si="17"/>
        <v>11.032150550494109</v>
      </c>
      <c r="Q56" s="35">
        <f t="shared" si="17"/>
        <v>11.82016130410083</v>
      </c>
      <c r="R56" s="35">
        <f t="shared" si="17"/>
        <v>12.608172057707552</v>
      </c>
      <c r="S56" s="35">
        <f t="shared" si="17"/>
        <v>13.396182811314274</v>
      </c>
      <c r="T56" s="35">
        <f t="shared" si="17"/>
        <v>14.184193564920996</v>
      </c>
      <c r="U56" s="35">
        <f t="shared" si="17"/>
        <v>14.972204318527718</v>
      </c>
      <c r="V56" s="35">
        <f t="shared" si="17"/>
        <v>15.76021507213444</v>
      </c>
      <c r="W56" s="35">
        <f t="shared" si="18"/>
        <v>16.548225825741163</v>
      </c>
      <c r="X56" s="35">
        <f t="shared" si="18"/>
        <v>17.336236579347883</v>
      </c>
      <c r="Y56" s="35">
        <f t="shared" si="18"/>
        <v>18.124247332954607</v>
      </c>
      <c r="Z56" s="35">
        <f t="shared" si="18"/>
        <v>18.91225808656133</v>
      </c>
      <c r="AA56" s="35">
        <f t="shared" si="18"/>
        <v>19.70026884016805</v>
      </c>
      <c r="AB56" s="35">
        <f t="shared" si="18"/>
        <v>20.488279593774774</v>
      </c>
      <c r="AC56" s="35">
        <f t="shared" si="18"/>
        <v>21.276290347381494</v>
      </c>
      <c r="AD56" s="35">
        <f t="shared" si="18"/>
        <v>22.064301100988217</v>
      </c>
      <c r="AE56" s="35">
        <f t="shared" si="18"/>
        <v>22.852311854594937</v>
      </c>
      <c r="AF56" s="35">
        <f t="shared" si="18"/>
        <v>23.64032260820166</v>
      </c>
      <c r="AH56" s="1">
        <v>38</v>
      </c>
    </row>
    <row r="57" spans="1:34" ht="12.75">
      <c r="A57" s="35">
        <v>53</v>
      </c>
      <c r="C57" s="35">
        <f t="shared" si="16"/>
        <v>0.7986355100472928</v>
      </c>
      <c r="D57" s="35">
        <f t="shared" si="16"/>
        <v>1.5972710200945857</v>
      </c>
      <c r="E57" s="35">
        <f t="shared" si="16"/>
        <v>2.3959065301418785</v>
      </c>
      <c r="F57" s="35">
        <f t="shared" si="16"/>
        <v>3.1945420401891713</v>
      </c>
      <c r="G57" s="35">
        <f t="shared" si="16"/>
        <v>3.993177550236464</v>
      </c>
      <c r="H57" s="35">
        <f t="shared" si="16"/>
        <v>4.791813060283757</v>
      </c>
      <c r="I57" s="35">
        <f t="shared" si="16"/>
        <v>5.59044857033105</v>
      </c>
      <c r="J57" s="35">
        <f t="shared" si="16"/>
        <v>6.389084080378343</v>
      </c>
      <c r="K57" s="35">
        <f t="shared" si="16"/>
        <v>7.187719590425635</v>
      </c>
      <c r="L57" s="35">
        <f t="shared" si="16"/>
        <v>7.986355100472928</v>
      </c>
      <c r="M57" s="35">
        <f t="shared" si="17"/>
        <v>8.784990610520222</v>
      </c>
      <c r="N57" s="35">
        <f t="shared" si="17"/>
        <v>9.583626120567514</v>
      </c>
      <c r="O57" s="35">
        <f t="shared" si="17"/>
        <v>10.382261630614806</v>
      </c>
      <c r="P57" s="35">
        <f t="shared" si="17"/>
        <v>11.1808971406621</v>
      </c>
      <c r="Q57" s="35">
        <f t="shared" si="17"/>
        <v>11.979532650709393</v>
      </c>
      <c r="R57" s="35">
        <f t="shared" si="17"/>
        <v>12.778168160756685</v>
      </c>
      <c r="S57" s="35">
        <f t="shared" si="17"/>
        <v>13.576803670803978</v>
      </c>
      <c r="T57" s="35">
        <f t="shared" si="17"/>
        <v>14.37543918085127</v>
      </c>
      <c r="U57" s="35">
        <f t="shared" si="17"/>
        <v>15.174074690898564</v>
      </c>
      <c r="V57" s="35">
        <f t="shared" si="17"/>
        <v>15.972710200945857</v>
      </c>
      <c r="W57" s="35">
        <f t="shared" si="18"/>
        <v>16.77134571099315</v>
      </c>
      <c r="X57" s="35">
        <f t="shared" si="18"/>
        <v>17.569981221040443</v>
      </c>
      <c r="Y57" s="35">
        <f t="shared" si="18"/>
        <v>18.368616731087734</v>
      </c>
      <c r="Z57" s="35">
        <f t="shared" si="18"/>
        <v>19.167252241135028</v>
      </c>
      <c r="AA57" s="35">
        <f t="shared" si="18"/>
        <v>19.965887751182322</v>
      </c>
      <c r="AB57" s="35">
        <f t="shared" si="18"/>
        <v>20.764523261229613</v>
      </c>
      <c r="AC57" s="35">
        <f t="shared" si="18"/>
        <v>21.563158771276907</v>
      </c>
      <c r="AD57" s="35">
        <f t="shared" si="18"/>
        <v>22.3617942813242</v>
      </c>
      <c r="AE57" s="35">
        <f t="shared" si="18"/>
        <v>23.16042979137149</v>
      </c>
      <c r="AF57" s="35">
        <f t="shared" si="18"/>
        <v>23.959065301418786</v>
      </c>
      <c r="AH57" s="1">
        <v>37</v>
      </c>
    </row>
    <row r="58" spans="1:34" ht="12.75">
      <c r="A58" s="35">
        <v>54</v>
      </c>
      <c r="C58" s="35">
        <f t="shared" si="16"/>
        <v>0.8090169943749475</v>
      </c>
      <c r="D58" s="35">
        <f t="shared" si="16"/>
        <v>1.618033988749895</v>
      </c>
      <c r="E58" s="35">
        <f t="shared" si="16"/>
        <v>2.4270509831248424</v>
      </c>
      <c r="F58" s="35">
        <f t="shared" si="16"/>
        <v>3.23606797749979</v>
      </c>
      <c r="G58" s="35">
        <f t="shared" si="16"/>
        <v>4.045084971874737</v>
      </c>
      <c r="H58" s="35">
        <f t="shared" si="16"/>
        <v>4.854101966249685</v>
      </c>
      <c r="I58" s="35">
        <f t="shared" si="16"/>
        <v>5.663118960624632</v>
      </c>
      <c r="J58" s="35">
        <f t="shared" si="16"/>
        <v>6.47213595499958</v>
      </c>
      <c r="K58" s="35">
        <f t="shared" si="16"/>
        <v>7.281152949374527</v>
      </c>
      <c r="L58" s="35">
        <f t="shared" si="16"/>
        <v>8.090169943749475</v>
      </c>
      <c r="M58" s="35">
        <f t="shared" si="17"/>
        <v>8.899186938124423</v>
      </c>
      <c r="N58" s="35">
        <f t="shared" si="17"/>
        <v>9.70820393249937</v>
      </c>
      <c r="O58" s="35">
        <f t="shared" si="17"/>
        <v>10.517220926874316</v>
      </c>
      <c r="P58" s="35">
        <f t="shared" si="17"/>
        <v>11.326237921249264</v>
      </c>
      <c r="Q58" s="35">
        <f t="shared" si="17"/>
        <v>12.135254915624213</v>
      </c>
      <c r="R58" s="35">
        <f t="shared" si="17"/>
        <v>12.94427190999916</v>
      </c>
      <c r="S58" s="35">
        <f t="shared" si="17"/>
        <v>13.753288904374106</v>
      </c>
      <c r="T58" s="35">
        <f t="shared" si="17"/>
        <v>14.562305898749054</v>
      </c>
      <c r="U58" s="35">
        <f t="shared" si="17"/>
        <v>15.371322893124002</v>
      </c>
      <c r="V58" s="35">
        <f t="shared" si="17"/>
        <v>16.18033988749895</v>
      </c>
      <c r="W58" s="35">
        <f t="shared" si="18"/>
        <v>16.989356881873896</v>
      </c>
      <c r="X58" s="35">
        <f t="shared" si="18"/>
        <v>17.798373876248846</v>
      </c>
      <c r="Y58" s="35">
        <f t="shared" si="18"/>
        <v>18.607390870623792</v>
      </c>
      <c r="Z58" s="35">
        <f t="shared" si="18"/>
        <v>19.41640786499874</v>
      </c>
      <c r="AA58" s="35">
        <f t="shared" si="18"/>
        <v>20.225424859373685</v>
      </c>
      <c r="AB58" s="35">
        <f t="shared" si="18"/>
        <v>21.034441853748632</v>
      </c>
      <c r="AC58" s="35">
        <f t="shared" si="18"/>
        <v>21.843458848123582</v>
      </c>
      <c r="AD58" s="35">
        <f t="shared" si="18"/>
        <v>22.65247584249853</v>
      </c>
      <c r="AE58" s="35">
        <f t="shared" si="18"/>
        <v>23.461492836873475</v>
      </c>
      <c r="AF58" s="35">
        <f t="shared" si="18"/>
        <v>24.270509831248425</v>
      </c>
      <c r="AH58" s="1">
        <v>36</v>
      </c>
    </row>
    <row r="59" spans="1:34" ht="12.75">
      <c r="A59" s="35">
        <v>55</v>
      </c>
      <c r="C59" s="35">
        <f t="shared" si="16"/>
        <v>0.8191520442889918</v>
      </c>
      <c r="D59" s="35">
        <f t="shared" si="16"/>
        <v>1.6383040885779836</v>
      </c>
      <c r="E59" s="35">
        <f t="shared" si="16"/>
        <v>2.4574561328669753</v>
      </c>
      <c r="F59" s="35">
        <f t="shared" si="16"/>
        <v>3.276608177155967</v>
      </c>
      <c r="G59" s="35">
        <f t="shared" si="16"/>
        <v>4.095760221444959</v>
      </c>
      <c r="H59" s="35">
        <f t="shared" si="16"/>
        <v>4.914912265733951</v>
      </c>
      <c r="I59" s="35">
        <f t="shared" si="16"/>
        <v>5.7340643100229425</v>
      </c>
      <c r="J59" s="35">
        <f t="shared" si="16"/>
        <v>6.553216354311934</v>
      </c>
      <c r="K59" s="35">
        <f t="shared" si="16"/>
        <v>7.372368398600926</v>
      </c>
      <c r="L59" s="35">
        <f t="shared" si="16"/>
        <v>8.191520442889917</v>
      </c>
      <c r="M59" s="35">
        <f t="shared" si="17"/>
        <v>9.01067248717891</v>
      </c>
      <c r="N59" s="35">
        <f t="shared" si="17"/>
        <v>9.829824531467901</v>
      </c>
      <c r="O59" s="35">
        <f t="shared" si="17"/>
        <v>10.648976575756894</v>
      </c>
      <c r="P59" s="35">
        <f t="shared" si="17"/>
        <v>11.468128620045885</v>
      </c>
      <c r="Q59" s="35">
        <f t="shared" si="17"/>
        <v>12.287280664334878</v>
      </c>
      <c r="R59" s="35">
        <f t="shared" si="17"/>
        <v>13.106432708623869</v>
      </c>
      <c r="S59" s="35">
        <f t="shared" si="17"/>
        <v>13.92558475291286</v>
      </c>
      <c r="T59" s="35">
        <f t="shared" si="17"/>
        <v>14.744736797201853</v>
      </c>
      <c r="U59" s="35">
        <f t="shared" si="17"/>
        <v>15.563888841490844</v>
      </c>
      <c r="V59" s="35">
        <f t="shared" si="17"/>
        <v>16.383040885779835</v>
      </c>
      <c r="W59" s="35">
        <f t="shared" si="18"/>
        <v>17.20219293006883</v>
      </c>
      <c r="X59" s="35">
        <f t="shared" si="18"/>
        <v>18.02134497435782</v>
      </c>
      <c r="Y59" s="35">
        <f t="shared" si="18"/>
        <v>18.84049701864681</v>
      </c>
      <c r="Z59" s="35">
        <f t="shared" si="18"/>
        <v>19.659649062935802</v>
      </c>
      <c r="AA59" s="35">
        <f t="shared" si="18"/>
        <v>20.478801107224793</v>
      </c>
      <c r="AB59" s="35">
        <f t="shared" si="18"/>
        <v>21.297953151513788</v>
      </c>
      <c r="AC59" s="35">
        <f t="shared" si="18"/>
        <v>22.11710519580278</v>
      </c>
      <c r="AD59" s="35">
        <f t="shared" si="18"/>
        <v>22.93625724009177</v>
      </c>
      <c r="AE59" s="35">
        <f t="shared" si="18"/>
        <v>23.75540928438076</v>
      </c>
      <c r="AF59" s="35">
        <f t="shared" si="18"/>
        <v>24.574561328669756</v>
      </c>
      <c r="AH59" s="1">
        <v>35</v>
      </c>
    </row>
    <row r="60" spans="1:34" ht="12.75">
      <c r="A60" s="35">
        <v>56</v>
      </c>
      <c r="C60" s="35">
        <f t="shared" si="16"/>
        <v>0.8290375725550417</v>
      </c>
      <c r="D60" s="35">
        <f t="shared" si="16"/>
        <v>1.6580751451100835</v>
      </c>
      <c r="E60" s="35">
        <f t="shared" si="16"/>
        <v>2.4871127176651253</v>
      </c>
      <c r="F60" s="35">
        <f t="shared" si="16"/>
        <v>3.316150290220167</v>
      </c>
      <c r="G60" s="35">
        <f t="shared" si="16"/>
        <v>4.145187862775209</v>
      </c>
      <c r="H60" s="35">
        <f t="shared" si="16"/>
        <v>4.974225435330251</v>
      </c>
      <c r="I60" s="35">
        <f t="shared" si="16"/>
        <v>5.803263007885292</v>
      </c>
      <c r="J60" s="35">
        <f t="shared" si="16"/>
        <v>6.632300580440334</v>
      </c>
      <c r="K60" s="35">
        <f t="shared" si="16"/>
        <v>7.461338152995376</v>
      </c>
      <c r="L60" s="35">
        <f t="shared" si="16"/>
        <v>8.290375725550417</v>
      </c>
      <c r="M60" s="35">
        <f t="shared" si="17"/>
        <v>9.119413298105458</v>
      </c>
      <c r="N60" s="35">
        <f t="shared" si="17"/>
        <v>9.948450870660501</v>
      </c>
      <c r="O60" s="35">
        <f t="shared" si="17"/>
        <v>10.777488443215542</v>
      </c>
      <c r="P60" s="35">
        <f t="shared" si="17"/>
        <v>11.606526015770584</v>
      </c>
      <c r="Q60" s="35">
        <f t="shared" si="17"/>
        <v>12.435563588325627</v>
      </c>
      <c r="R60" s="35">
        <f t="shared" si="17"/>
        <v>13.264601160880668</v>
      </c>
      <c r="S60" s="35">
        <f t="shared" si="17"/>
        <v>14.093638733435709</v>
      </c>
      <c r="T60" s="35">
        <f t="shared" si="17"/>
        <v>14.922676305990752</v>
      </c>
      <c r="U60" s="35">
        <f t="shared" si="17"/>
        <v>15.751713878545793</v>
      </c>
      <c r="V60" s="35">
        <f t="shared" si="17"/>
        <v>16.580751451100834</v>
      </c>
      <c r="W60" s="35">
        <f t="shared" si="18"/>
        <v>17.409789023655875</v>
      </c>
      <c r="X60" s="35">
        <f t="shared" si="18"/>
        <v>18.238826596210917</v>
      </c>
      <c r="Y60" s="35">
        <f t="shared" si="18"/>
        <v>19.06786416876596</v>
      </c>
      <c r="Z60" s="35">
        <f t="shared" si="18"/>
        <v>19.896901741321003</v>
      </c>
      <c r="AA60" s="35">
        <f t="shared" si="18"/>
        <v>20.725939313876044</v>
      </c>
      <c r="AB60" s="35">
        <f t="shared" si="18"/>
        <v>21.554976886431085</v>
      </c>
      <c r="AC60" s="35">
        <f t="shared" si="18"/>
        <v>22.384014458986126</v>
      </c>
      <c r="AD60" s="35">
        <f t="shared" si="18"/>
        <v>23.213052031541167</v>
      </c>
      <c r="AE60" s="35">
        <f t="shared" si="18"/>
        <v>24.042089604096212</v>
      </c>
      <c r="AF60" s="35">
        <f t="shared" si="18"/>
        <v>24.871127176651253</v>
      </c>
      <c r="AH60" s="1">
        <v>34</v>
      </c>
    </row>
    <row r="61" spans="1:34" ht="12.75">
      <c r="A61" s="35">
        <v>57</v>
      </c>
      <c r="C61" s="35">
        <f t="shared" si="16"/>
        <v>0.838670567945424</v>
      </c>
      <c r="D61" s="35">
        <f t="shared" si="16"/>
        <v>1.677341135890848</v>
      </c>
      <c r="E61" s="35">
        <f t="shared" si="16"/>
        <v>2.516011703836272</v>
      </c>
      <c r="F61" s="35">
        <f t="shared" si="16"/>
        <v>3.354682271781696</v>
      </c>
      <c r="G61" s="35">
        <f t="shared" si="16"/>
        <v>4.193352839727121</v>
      </c>
      <c r="H61" s="35">
        <f t="shared" si="16"/>
        <v>5.032023407672544</v>
      </c>
      <c r="I61" s="35">
        <f t="shared" si="16"/>
        <v>5.870693975617968</v>
      </c>
      <c r="J61" s="35">
        <f t="shared" si="16"/>
        <v>6.709364543563392</v>
      </c>
      <c r="K61" s="35">
        <f t="shared" si="16"/>
        <v>7.548035111508817</v>
      </c>
      <c r="L61" s="35">
        <f t="shared" si="16"/>
        <v>8.386705679454241</v>
      </c>
      <c r="M61" s="35">
        <f t="shared" si="17"/>
        <v>9.225376247399664</v>
      </c>
      <c r="N61" s="35">
        <f t="shared" si="17"/>
        <v>10.064046815345089</v>
      </c>
      <c r="O61" s="35">
        <f t="shared" si="17"/>
        <v>10.902717383290513</v>
      </c>
      <c r="P61" s="35">
        <f t="shared" si="17"/>
        <v>11.741387951235936</v>
      </c>
      <c r="Q61" s="35">
        <f t="shared" si="17"/>
        <v>12.58005851918136</v>
      </c>
      <c r="R61" s="35">
        <f t="shared" si="17"/>
        <v>13.418729087126785</v>
      </c>
      <c r="S61" s="35">
        <f t="shared" si="17"/>
        <v>14.25739965507221</v>
      </c>
      <c r="T61" s="35">
        <f t="shared" si="17"/>
        <v>15.096070223017634</v>
      </c>
      <c r="U61" s="35">
        <f t="shared" si="17"/>
        <v>15.934740790963057</v>
      </c>
      <c r="V61" s="35">
        <f t="shared" si="17"/>
        <v>16.773411358908483</v>
      </c>
      <c r="W61" s="35">
        <f t="shared" si="18"/>
        <v>17.612081926853904</v>
      </c>
      <c r="X61" s="35">
        <f t="shared" si="18"/>
        <v>18.450752494799328</v>
      </c>
      <c r="Y61" s="35">
        <f t="shared" si="18"/>
        <v>19.289423062744753</v>
      </c>
      <c r="Z61" s="35">
        <f t="shared" si="18"/>
        <v>20.128093630690177</v>
      </c>
      <c r="AA61" s="35">
        <f t="shared" si="18"/>
        <v>20.9667641986356</v>
      </c>
      <c r="AB61" s="35">
        <f t="shared" si="18"/>
        <v>21.805434766581026</v>
      </c>
      <c r="AC61" s="35">
        <f t="shared" si="18"/>
        <v>22.64410533452645</v>
      </c>
      <c r="AD61" s="35">
        <f t="shared" si="18"/>
        <v>23.48277590247187</v>
      </c>
      <c r="AE61" s="35">
        <f t="shared" si="18"/>
        <v>24.321446470417296</v>
      </c>
      <c r="AF61" s="35">
        <f t="shared" si="18"/>
        <v>25.16011703836272</v>
      </c>
      <c r="AH61" s="1">
        <v>33</v>
      </c>
    </row>
    <row r="62" spans="1:34" ht="12.75">
      <c r="A62" s="35">
        <v>58</v>
      </c>
      <c r="C62" s="35">
        <f t="shared" si="16"/>
        <v>0.848048096156426</v>
      </c>
      <c r="D62" s="35">
        <f t="shared" si="16"/>
        <v>1.696096192312852</v>
      </c>
      <c r="E62" s="35">
        <f t="shared" si="16"/>
        <v>2.544144288469278</v>
      </c>
      <c r="F62" s="35">
        <f t="shared" si="16"/>
        <v>3.392192384625704</v>
      </c>
      <c r="G62" s="35">
        <f t="shared" si="16"/>
        <v>4.24024048078213</v>
      </c>
      <c r="H62" s="35">
        <f t="shared" si="16"/>
        <v>5.088288576938556</v>
      </c>
      <c r="I62" s="35">
        <f t="shared" si="16"/>
        <v>5.936336673094981</v>
      </c>
      <c r="J62" s="35">
        <f t="shared" si="16"/>
        <v>6.784384769251408</v>
      </c>
      <c r="K62" s="35">
        <f t="shared" si="16"/>
        <v>7.632432865407834</v>
      </c>
      <c r="L62" s="35">
        <f t="shared" si="16"/>
        <v>8.48048096156426</v>
      </c>
      <c r="M62" s="35">
        <f t="shared" si="17"/>
        <v>9.328529057720685</v>
      </c>
      <c r="N62" s="35">
        <f t="shared" si="17"/>
        <v>10.176577153877112</v>
      </c>
      <c r="O62" s="35">
        <f t="shared" si="17"/>
        <v>11.024625250033537</v>
      </c>
      <c r="P62" s="35">
        <f t="shared" si="17"/>
        <v>11.872673346189963</v>
      </c>
      <c r="Q62" s="35">
        <f t="shared" si="17"/>
        <v>12.72072144234639</v>
      </c>
      <c r="R62" s="35">
        <f t="shared" si="17"/>
        <v>13.568769538502815</v>
      </c>
      <c r="S62" s="35">
        <f t="shared" si="17"/>
        <v>14.41681763465924</v>
      </c>
      <c r="T62" s="35">
        <f t="shared" si="17"/>
        <v>15.264865730815668</v>
      </c>
      <c r="U62" s="35">
        <f t="shared" si="17"/>
        <v>16.112913826972093</v>
      </c>
      <c r="V62" s="35">
        <f t="shared" si="17"/>
        <v>16.96096192312852</v>
      </c>
      <c r="W62" s="35">
        <f t="shared" si="18"/>
        <v>17.809010019284944</v>
      </c>
      <c r="X62" s="35">
        <f t="shared" si="18"/>
        <v>18.65705811544137</v>
      </c>
      <c r="Y62" s="35">
        <f t="shared" si="18"/>
        <v>19.5051062115978</v>
      </c>
      <c r="Z62" s="35">
        <f t="shared" si="18"/>
        <v>20.353154307754224</v>
      </c>
      <c r="AA62" s="35">
        <f t="shared" si="18"/>
        <v>21.20120240391065</v>
      </c>
      <c r="AB62" s="35">
        <f t="shared" si="18"/>
        <v>22.049250500067075</v>
      </c>
      <c r="AC62" s="35">
        <f t="shared" si="18"/>
        <v>22.8972985962235</v>
      </c>
      <c r="AD62" s="35">
        <f t="shared" si="18"/>
        <v>23.745346692379925</v>
      </c>
      <c r="AE62" s="35">
        <f t="shared" si="18"/>
        <v>24.593394788536354</v>
      </c>
      <c r="AF62" s="35">
        <f t="shared" si="18"/>
        <v>25.44144288469278</v>
      </c>
      <c r="AH62" s="1">
        <v>32</v>
      </c>
    </row>
    <row r="63" spans="1:34" ht="12.75">
      <c r="A63" s="35">
        <v>59</v>
      </c>
      <c r="C63" s="35">
        <f t="shared" si="16"/>
        <v>0.8571673007021123</v>
      </c>
      <c r="D63" s="35">
        <f t="shared" si="16"/>
        <v>1.7143346014042247</v>
      </c>
      <c r="E63" s="35">
        <f t="shared" si="16"/>
        <v>2.571501902106337</v>
      </c>
      <c r="F63" s="35">
        <f t="shared" si="16"/>
        <v>3.4286692028084493</v>
      </c>
      <c r="G63" s="35">
        <f t="shared" si="16"/>
        <v>4.285836503510562</v>
      </c>
      <c r="H63" s="35">
        <f t="shared" si="16"/>
        <v>5.143003804212674</v>
      </c>
      <c r="I63" s="35">
        <f t="shared" si="16"/>
        <v>6.000171104914786</v>
      </c>
      <c r="J63" s="35">
        <f t="shared" si="16"/>
        <v>6.857338405616899</v>
      </c>
      <c r="K63" s="35">
        <f t="shared" si="16"/>
        <v>7.714505706319011</v>
      </c>
      <c r="L63" s="35">
        <f t="shared" si="16"/>
        <v>8.571673007021124</v>
      </c>
      <c r="M63" s="35">
        <f t="shared" si="17"/>
        <v>9.428840307723236</v>
      </c>
      <c r="N63" s="35">
        <f t="shared" si="17"/>
        <v>10.286007608425347</v>
      </c>
      <c r="O63" s="35">
        <f t="shared" si="17"/>
        <v>11.14317490912746</v>
      </c>
      <c r="P63" s="35">
        <f t="shared" si="17"/>
        <v>12.000342209829572</v>
      </c>
      <c r="Q63" s="35">
        <f t="shared" si="17"/>
        <v>12.857509510531685</v>
      </c>
      <c r="R63" s="35">
        <f t="shared" si="17"/>
        <v>13.714676811233797</v>
      </c>
      <c r="S63" s="35">
        <f t="shared" si="17"/>
        <v>14.57184411193591</v>
      </c>
      <c r="T63" s="35">
        <f t="shared" si="17"/>
        <v>15.429011412638022</v>
      </c>
      <c r="U63" s="35">
        <f t="shared" si="17"/>
        <v>16.286178713340135</v>
      </c>
      <c r="V63" s="35">
        <f t="shared" si="17"/>
        <v>17.143346014042248</v>
      </c>
      <c r="W63" s="35">
        <f t="shared" si="18"/>
        <v>18.00051331474436</v>
      </c>
      <c r="X63" s="35">
        <f t="shared" si="18"/>
        <v>18.857680615446473</v>
      </c>
      <c r="Y63" s="35">
        <f t="shared" si="18"/>
        <v>19.714847916148585</v>
      </c>
      <c r="Z63" s="35">
        <f t="shared" si="18"/>
        <v>20.572015216850694</v>
      </c>
      <c r="AA63" s="35">
        <f t="shared" si="18"/>
        <v>21.429182517552807</v>
      </c>
      <c r="AB63" s="35">
        <f t="shared" si="18"/>
        <v>22.28634981825492</v>
      </c>
      <c r="AC63" s="35">
        <f t="shared" si="18"/>
        <v>23.143517118957032</v>
      </c>
      <c r="AD63" s="35">
        <f t="shared" si="18"/>
        <v>24.000684419659144</v>
      </c>
      <c r="AE63" s="35">
        <f t="shared" si="18"/>
        <v>24.857851720361257</v>
      </c>
      <c r="AF63" s="35">
        <f t="shared" si="18"/>
        <v>25.71501902106337</v>
      </c>
      <c r="AH63" s="1">
        <v>31</v>
      </c>
    </row>
    <row r="64" spans="1:34" ht="12.75">
      <c r="A64" s="35">
        <v>60</v>
      </c>
      <c r="C64" s="35">
        <f t="shared" si="16"/>
        <v>0.8660254037844386</v>
      </c>
      <c r="D64" s="35">
        <f t="shared" si="16"/>
        <v>1.7320508075688772</v>
      </c>
      <c r="E64" s="35">
        <f t="shared" si="16"/>
        <v>2.598076211353316</v>
      </c>
      <c r="F64" s="35">
        <f t="shared" si="16"/>
        <v>3.4641016151377544</v>
      </c>
      <c r="G64" s="35">
        <f t="shared" si="16"/>
        <v>4.330127018922193</v>
      </c>
      <c r="H64" s="35">
        <f t="shared" si="16"/>
        <v>5.196152422706632</v>
      </c>
      <c r="I64" s="35">
        <f t="shared" si="16"/>
        <v>6.06217782649107</v>
      </c>
      <c r="J64" s="35">
        <f t="shared" si="16"/>
        <v>6.928203230275509</v>
      </c>
      <c r="K64" s="35">
        <f t="shared" si="16"/>
        <v>7.794228634059947</v>
      </c>
      <c r="L64" s="35">
        <f t="shared" si="16"/>
        <v>8.660254037844386</v>
      </c>
      <c r="M64" s="35">
        <f t="shared" si="17"/>
        <v>9.526279441628825</v>
      </c>
      <c r="N64" s="35">
        <f t="shared" si="17"/>
        <v>10.392304845413264</v>
      </c>
      <c r="O64" s="35">
        <f t="shared" si="17"/>
        <v>11.258330249197702</v>
      </c>
      <c r="P64" s="35">
        <f t="shared" si="17"/>
        <v>12.12435565298214</v>
      </c>
      <c r="Q64" s="35">
        <f t="shared" si="17"/>
        <v>12.990381056766578</v>
      </c>
      <c r="R64" s="35">
        <f t="shared" si="17"/>
        <v>13.856406460551018</v>
      </c>
      <c r="S64" s="35">
        <f t="shared" si="17"/>
        <v>14.722431864335457</v>
      </c>
      <c r="T64" s="35">
        <f t="shared" si="17"/>
        <v>15.588457268119894</v>
      </c>
      <c r="U64" s="35">
        <f t="shared" si="17"/>
        <v>16.454482671904334</v>
      </c>
      <c r="V64" s="35">
        <f t="shared" si="17"/>
        <v>17.32050807568877</v>
      </c>
      <c r="W64" s="35">
        <f t="shared" si="18"/>
        <v>18.186533479473212</v>
      </c>
      <c r="X64" s="35">
        <f t="shared" si="18"/>
        <v>19.05255888325765</v>
      </c>
      <c r="Y64" s="35">
        <f t="shared" si="18"/>
        <v>19.918584287042087</v>
      </c>
      <c r="Z64" s="35">
        <f t="shared" si="18"/>
        <v>20.784609690826528</v>
      </c>
      <c r="AA64" s="35">
        <f t="shared" si="18"/>
        <v>21.650635094610966</v>
      </c>
      <c r="AB64" s="35">
        <f t="shared" si="18"/>
        <v>22.516660498395403</v>
      </c>
      <c r="AC64" s="35">
        <f t="shared" si="18"/>
        <v>23.38268590217984</v>
      </c>
      <c r="AD64" s="35">
        <f t="shared" si="18"/>
        <v>24.24871130596428</v>
      </c>
      <c r="AE64" s="35">
        <f t="shared" si="18"/>
        <v>25.11473670974872</v>
      </c>
      <c r="AF64" s="35">
        <f t="shared" si="18"/>
        <v>25.980762113533157</v>
      </c>
      <c r="AH64" s="1">
        <v>30</v>
      </c>
    </row>
    <row r="65" spans="1:34" ht="12.75">
      <c r="A65" s="35">
        <v>61</v>
      </c>
      <c r="C65" s="35">
        <f aca="true" t="shared" si="19" ref="C65:L74">C$2*SIN(RADIANS($A65))</f>
        <v>0.8746197071393957</v>
      </c>
      <c r="D65" s="35">
        <f t="shared" si="19"/>
        <v>1.7492394142787915</v>
      </c>
      <c r="E65" s="35">
        <f t="shared" si="19"/>
        <v>2.623859121418187</v>
      </c>
      <c r="F65" s="35">
        <f t="shared" si="19"/>
        <v>3.498478828557583</v>
      </c>
      <c r="G65" s="35">
        <f t="shared" si="19"/>
        <v>4.373098535696979</v>
      </c>
      <c r="H65" s="35">
        <f t="shared" si="19"/>
        <v>5.247718242836374</v>
      </c>
      <c r="I65" s="35">
        <f t="shared" si="19"/>
        <v>6.12233794997577</v>
      </c>
      <c r="J65" s="35">
        <f t="shared" si="19"/>
        <v>6.996957657115166</v>
      </c>
      <c r="K65" s="35">
        <f t="shared" si="19"/>
        <v>7.871577364254562</v>
      </c>
      <c r="L65" s="35">
        <f t="shared" si="19"/>
        <v>8.746197071393958</v>
      </c>
      <c r="M65" s="35">
        <f aca="true" t="shared" si="20" ref="M65:V74">M$2*SIN(RADIANS($A65))</f>
        <v>9.620816778533353</v>
      </c>
      <c r="N65" s="35">
        <f t="shared" si="20"/>
        <v>10.495436485672748</v>
      </c>
      <c r="O65" s="35">
        <f t="shared" si="20"/>
        <v>11.370056192812145</v>
      </c>
      <c r="P65" s="35">
        <f t="shared" si="20"/>
        <v>12.24467589995154</v>
      </c>
      <c r="Q65" s="35">
        <f t="shared" si="20"/>
        <v>13.119295607090937</v>
      </c>
      <c r="R65" s="35">
        <f t="shared" si="20"/>
        <v>13.993915314230332</v>
      </c>
      <c r="S65" s="35">
        <f t="shared" si="20"/>
        <v>14.868535021369727</v>
      </c>
      <c r="T65" s="35">
        <f t="shared" si="20"/>
        <v>15.743154728509124</v>
      </c>
      <c r="U65" s="35">
        <f t="shared" si="20"/>
        <v>16.61777443564852</v>
      </c>
      <c r="V65" s="35">
        <f t="shared" si="20"/>
        <v>17.492394142787916</v>
      </c>
      <c r="W65" s="35">
        <f aca="true" t="shared" si="21" ref="W65:AF74">W$2*SIN(RADIANS($A65))</f>
        <v>18.36701384992731</v>
      </c>
      <c r="X65" s="35">
        <f t="shared" si="21"/>
        <v>19.241633557066706</v>
      </c>
      <c r="Y65" s="35">
        <f t="shared" si="21"/>
        <v>20.1162532642061</v>
      </c>
      <c r="Z65" s="35">
        <f t="shared" si="21"/>
        <v>20.990872971345496</v>
      </c>
      <c r="AA65" s="35">
        <f t="shared" si="21"/>
        <v>21.865492678484895</v>
      </c>
      <c r="AB65" s="35">
        <f t="shared" si="21"/>
        <v>22.74011238562429</v>
      </c>
      <c r="AC65" s="35">
        <f t="shared" si="21"/>
        <v>23.614732092763685</v>
      </c>
      <c r="AD65" s="35">
        <f t="shared" si="21"/>
        <v>24.48935179990308</v>
      </c>
      <c r="AE65" s="35">
        <f t="shared" si="21"/>
        <v>25.363971507042475</v>
      </c>
      <c r="AF65" s="35">
        <f t="shared" si="21"/>
        <v>26.238591214181874</v>
      </c>
      <c r="AH65" s="1">
        <v>29</v>
      </c>
    </row>
    <row r="66" spans="1:34" ht="12.75">
      <c r="A66" s="35">
        <v>62</v>
      </c>
      <c r="C66" s="35">
        <f t="shared" si="19"/>
        <v>0.8829475928589269</v>
      </c>
      <c r="D66" s="35">
        <f t="shared" si="19"/>
        <v>1.7658951857178538</v>
      </c>
      <c r="E66" s="35">
        <f t="shared" si="19"/>
        <v>2.6488427785767805</v>
      </c>
      <c r="F66" s="35">
        <f t="shared" si="19"/>
        <v>3.5317903714357075</v>
      </c>
      <c r="G66" s="35">
        <f t="shared" si="19"/>
        <v>4.414737964294634</v>
      </c>
      <c r="H66" s="35">
        <f t="shared" si="19"/>
        <v>5.297685557153561</v>
      </c>
      <c r="I66" s="35">
        <f t="shared" si="19"/>
        <v>6.180633150012488</v>
      </c>
      <c r="J66" s="35">
        <f t="shared" si="19"/>
        <v>7.063580742871415</v>
      </c>
      <c r="K66" s="35">
        <f t="shared" si="19"/>
        <v>7.946528335730342</v>
      </c>
      <c r="L66" s="35">
        <f t="shared" si="19"/>
        <v>8.829475928589268</v>
      </c>
      <c r="M66" s="35">
        <f t="shared" si="20"/>
        <v>9.712423521448196</v>
      </c>
      <c r="N66" s="35">
        <f t="shared" si="20"/>
        <v>10.595371114307122</v>
      </c>
      <c r="O66" s="35">
        <f t="shared" si="20"/>
        <v>11.47831870716605</v>
      </c>
      <c r="P66" s="35">
        <f t="shared" si="20"/>
        <v>12.361266300024976</v>
      </c>
      <c r="Q66" s="35">
        <f t="shared" si="20"/>
        <v>13.244213892883904</v>
      </c>
      <c r="R66" s="35">
        <f t="shared" si="20"/>
        <v>14.12716148574283</v>
      </c>
      <c r="S66" s="35">
        <f t="shared" si="20"/>
        <v>15.010109078601756</v>
      </c>
      <c r="T66" s="35">
        <f t="shared" si="20"/>
        <v>15.893056671460684</v>
      </c>
      <c r="U66" s="35">
        <f t="shared" si="20"/>
        <v>16.77600426431961</v>
      </c>
      <c r="V66" s="35">
        <f t="shared" si="20"/>
        <v>17.658951857178536</v>
      </c>
      <c r="W66" s="35">
        <f t="shared" si="21"/>
        <v>18.541899450037466</v>
      </c>
      <c r="X66" s="35">
        <f t="shared" si="21"/>
        <v>19.424847042896392</v>
      </c>
      <c r="Y66" s="35">
        <f t="shared" si="21"/>
        <v>20.307794635755318</v>
      </c>
      <c r="Z66" s="35">
        <f t="shared" si="21"/>
        <v>21.190742228614244</v>
      </c>
      <c r="AA66" s="35">
        <f t="shared" si="21"/>
        <v>22.07368982147317</v>
      </c>
      <c r="AB66" s="35">
        <f t="shared" si="21"/>
        <v>22.9566374143321</v>
      </c>
      <c r="AC66" s="35">
        <f t="shared" si="21"/>
        <v>23.839585007191026</v>
      </c>
      <c r="AD66" s="35">
        <f t="shared" si="21"/>
        <v>24.722532600049952</v>
      </c>
      <c r="AE66" s="35">
        <f t="shared" si="21"/>
        <v>25.605480192908878</v>
      </c>
      <c r="AF66" s="35">
        <f t="shared" si="21"/>
        <v>26.488427785767808</v>
      </c>
      <c r="AH66" s="1">
        <v>28</v>
      </c>
    </row>
    <row r="67" spans="1:34" ht="12.75">
      <c r="A67" s="35">
        <v>63</v>
      </c>
      <c r="C67" s="35">
        <f t="shared" si="19"/>
        <v>0.8910065241883678</v>
      </c>
      <c r="D67" s="35">
        <f t="shared" si="19"/>
        <v>1.7820130483767356</v>
      </c>
      <c r="E67" s="35">
        <f t="shared" si="19"/>
        <v>2.6730195725651034</v>
      </c>
      <c r="F67" s="35">
        <f t="shared" si="19"/>
        <v>3.564026096753471</v>
      </c>
      <c r="G67" s="35">
        <f t="shared" si="19"/>
        <v>4.455032620941839</v>
      </c>
      <c r="H67" s="35">
        <f t="shared" si="19"/>
        <v>5.346039145130207</v>
      </c>
      <c r="I67" s="35">
        <f t="shared" si="19"/>
        <v>6.237045669318574</v>
      </c>
      <c r="J67" s="35">
        <f t="shared" si="19"/>
        <v>7.128052193506942</v>
      </c>
      <c r="K67" s="35">
        <f t="shared" si="19"/>
        <v>8.01905871769531</v>
      </c>
      <c r="L67" s="35">
        <f t="shared" si="19"/>
        <v>8.910065241883679</v>
      </c>
      <c r="M67" s="35">
        <f t="shared" si="20"/>
        <v>9.801071766072045</v>
      </c>
      <c r="N67" s="35">
        <f t="shared" si="20"/>
        <v>10.692078290260413</v>
      </c>
      <c r="O67" s="35">
        <f t="shared" si="20"/>
        <v>11.583084814448782</v>
      </c>
      <c r="P67" s="35">
        <f t="shared" si="20"/>
        <v>12.474091338637148</v>
      </c>
      <c r="Q67" s="35">
        <f t="shared" si="20"/>
        <v>13.365097862825516</v>
      </c>
      <c r="R67" s="35">
        <f t="shared" si="20"/>
        <v>14.256104387013885</v>
      </c>
      <c r="S67" s="35">
        <f t="shared" si="20"/>
        <v>15.147110911202253</v>
      </c>
      <c r="T67" s="35">
        <f t="shared" si="20"/>
        <v>16.03811743539062</v>
      </c>
      <c r="U67" s="35">
        <f t="shared" si="20"/>
        <v>16.929123959578988</v>
      </c>
      <c r="V67" s="35">
        <f t="shared" si="20"/>
        <v>17.820130483767358</v>
      </c>
      <c r="W67" s="35">
        <f t="shared" si="21"/>
        <v>18.711137007955724</v>
      </c>
      <c r="X67" s="35">
        <f t="shared" si="21"/>
        <v>19.60214353214409</v>
      </c>
      <c r="Y67" s="35">
        <f t="shared" si="21"/>
        <v>20.49315005633246</v>
      </c>
      <c r="Z67" s="35">
        <f t="shared" si="21"/>
        <v>21.384156580520827</v>
      </c>
      <c r="AA67" s="35">
        <f t="shared" si="21"/>
        <v>22.275163104709193</v>
      </c>
      <c r="AB67" s="35">
        <f t="shared" si="21"/>
        <v>23.166169628897563</v>
      </c>
      <c r="AC67" s="35">
        <f t="shared" si="21"/>
        <v>24.05717615308593</v>
      </c>
      <c r="AD67" s="35">
        <f t="shared" si="21"/>
        <v>24.948182677274296</v>
      </c>
      <c r="AE67" s="35">
        <f t="shared" si="21"/>
        <v>25.839189201462666</v>
      </c>
      <c r="AF67" s="35">
        <f t="shared" si="21"/>
        <v>26.730195725651033</v>
      </c>
      <c r="AH67" s="1">
        <v>27</v>
      </c>
    </row>
    <row r="68" spans="1:34" ht="12.75">
      <c r="A68" s="35">
        <v>64</v>
      </c>
      <c r="C68" s="35">
        <f t="shared" si="19"/>
        <v>0.898794046299167</v>
      </c>
      <c r="D68" s="35">
        <f t="shared" si="19"/>
        <v>1.797588092598334</v>
      </c>
      <c r="E68" s="35">
        <f t="shared" si="19"/>
        <v>2.6963821388975013</v>
      </c>
      <c r="F68" s="35">
        <f t="shared" si="19"/>
        <v>3.595176185196668</v>
      </c>
      <c r="G68" s="35">
        <f t="shared" si="19"/>
        <v>4.493970231495835</v>
      </c>
      <c r="H68" s="35">
        <f t="shared" si="19"/>
        <v>5.392764277795003</v>
      </c>
      <c r="I68" s="35">
        <f t="shared" si="19"/>
        <v>6.2915583240941695</v>
      </c>
      <c r="J68" s="35">
        <f t="shared" si="19"/>
        <v>7.190352370393336</v>
      </c>
      <c r="K68" s="35">
        <f t="shared" si="19"/>
        <v>8.089146416692504</v>
      </c>
      <c r="L68" s="35">
        <f t="shared" si="19"/>
        <v>8.98794046299167</v>
      </c>
      <c r="M68" s="35">
        <f t="shared" si="20"/>
        <v>9.886734509290838</v>
      </c>
      <c r="N68" s="35">
        <f t="shared" si="20"/>
        <v>10.785528555590005</v>
      </c>
      <c r="O68" s="35">
        <f t="shared" si="20"/>
        <v>11.684322601889171</v>
      </c>
      <c r="P68" s="35">
        <f t="shared" si="20"/>
        <v>12.583116648188339</v>
      </c>
      <c r="Q68" s="35">
        <f t="shared" si="20"/>
        <v>13.481910694487505</v>
      </c>
      <c r="R68" s="35">
        <f t="shared" si="20"/>
        <v>14.380704740786673</v>
      </c>
      <c r="S68" s="35">
        <f t="shared" si="20"/>
        <v>15.27949878708584</v>
      </c>
      <c r="T68" s="35">
        <f t="shared" si="20"/>
        <v>16.178292833385008</v>
      </c>
      <c r="U68" s="35">
        <f t="shared" si="20"/>
        <v>17.077086879684174</v>
      </c>
      <c r="V68" s="35">
        <f t="shared" si="20"/>
        <v>17.97588092598334</v>
      </c>
      <c r="W68" s="35">
        <f t="shared" si="21"/>
        <v>18.87467497228251</v>
      </c>
      <c r="X68" s="35">
        <f t="shared" si="21"/>
        <v>19.773469018581675</v>
      </c>
      <c r="Y68" s="35">
        <f t="shared" si="21"/>
        <v>20.67226306488084</v>
      </c>
      <c r="Z68" s="35">
        <f t="shared" si="21"/>
        <v>21.57105711118001</v>
      </c>
      <c r="AA68" s="35">
        <f t="shared" si="21"/>
        <v>22.469851157479177</v>
      </c>
      <c r="AB68" s="35">
        <f t="shared" si="21"/>
        <v>23.368645203778343</v>
      </c>
      <c r="AC68" s="35">
        <f t="shared" si="21"/>
        <v>24.26743925007751</v>
      </c>
      <c r="AD68" s="35">
        <f t="shared" si="21"/>
        <v>25.166233296376678</v>
      </c>
      <c r="AE68" s="35">
        <f t="shared" si="21"/>
        <v>26.065027342675844</v>
      </c>
      <c r="AF68" s="35">
        <f t="shared" si="21"/>
        <v>26.96382138897501</v>
      </c>
      <c r="AH68" s="1">
        <v>26</v>
      </c>
    </row>
    <row r="69" spans="1:34" ht="12.75">
      <c r="A69" s="35">
        <v>65</v>
      </c>
      <c r="C69" s="35">
        <f t="shared" si="19"/>
        <v>0.9063077870366499</v>
      </c>
      <c r="D69" s="35">
        <f t="shared" si="19"/>
        <v>1.8126155740732999</v>
      </c>
      <c r="E69" s="35">
        <f t="shared" si="19"/>
        <v>2.7189233611099497</v>
      </c>
      <c r="F69" s="35">
        <f t="shared" si="19"/>
        <v>3.6252311481465997</v>
      </c>
      <c r="G69" s="35">
        <f t="shared" si="19"/>
        <v>4.531538935183249</v>
      </c>
      <c r="H69" s="35">
        <f t="shared" si="19"/>
        <v>5.437846722219899</v>
      </c>
      <c r="I69" s="35">
        <f t="shared" si="19"/>
        <v>6.3441545092565494</v>
      </c>
      <c r="J69" s="35">
        <f t="shared" si="19"/>
        <v>7.2504622962931995</v>
      </c>
      <c r="K69" s="35">
        <f t="shared" si="19"/>
        <v>8.15677008332985</v>
      </c>
      <c r="L69" s="35">
        <f t="shared" si="19"/>
        <v>9.063077870366499</v>
      </c>
      <c r="M69" s="35">
        <f t="shared" si="20"/>
        <v>9.96938565740315</v>
      </c>
      <c r="N69" s="35">
        <f t="shared" si="20"/>
        <v>10.875693444439799</v>
      </c>
      <c r="O69" s="35">
        <f t="shared" si="20"/>
        <v>11.78200123147645</v>
      </c>
      <c r="P69" s="35">
        <f t="shared" si="20"/>
        <v>12.688309018513099</v>
      </c>
      <c r="Q69" s="35">
        <f t="shared" si="20"/>
        <v>13.59461680554975</v>
      </c>
      <c r="R69" s="35">
        <f t="shared" si="20"/>
        <v>14.500924592586399</v>
      </c>
      <c r="S69" s="35">
        <f t="shared" si="20"/>
        <v>15.407232379623048</v>
      </c>
      <c r="T69" s="35">
        <f t="shared" si="20"/>
        <v>16.3135401666597</v>
      </c>
      <c r="U69" s="35">
        <f t="shared" si="20"/>
        <v>17.21984795369635</v>
      </c>
      <c r="V69" s="35">
        <f t="shared" si="20"/>
        <v>18.126155740732997</v>
      </c>
      <c r="W69" s="35">
        <f t="shared" si="21"/>
        <v>19.03246352776965</v>
      </c>
      <c r="X69" s="35">
        <f t="shared" si="21"/>
        <v>19.9387713148063</v>
      </c>
      <c r="Y69" s="35">
        <f t="shared" si="21"/>
        <v>20.84507910184295</v>
      </c>
      <c r="Z69" s="35">
        <f t="shared" si="21"/>
        <v>21.751386888879598</v>
      </c>
      <c r="AA69" s="35">
        <f t="shared" si="21"/>
        <v>22.657694675916247</v>
      </c>
      <c r="AB69" s="35">
        <f t="shared" si="21"/>
        <v>23.5640024629529</v>
      </c>
      <c r="AC69" s="35">
        <f t="shared" si="21"/>
        <v>24.47031024998955</v>
      </c>
      <c r="AD69" s="35">
        <f t="shared" si="21"/>
        <v>25.376618037026198</v>
      </c>
      <c r="AE69" s="35">
        <f t="shared" si="21"/>
        <v>26.282925824062847</v>
      </c>
      <c r="AF69" s="35">
        <f t="shared" si="21"/>
        <v>27.1892336110995</v>
      </c>
      <c r="AH69" s="1">
        <v>25</v>
      </c>
    </row>
    <row r="70" spans="1:34" ht="12.75">
      <c r="A70" s="35">
        <v>66</v>
      </c>
      <c r="C70" s="35">
        <f t="shared" si="19"/>
        <v>0.9135454576426009</v>
      </c>
      <c r="D70" s="35">
        <f t="shared" si="19"/>
        <v>1.8270909152852017</v>
      </c>
      <c r="E70" s="35">
        <f t="shared" si="19"/>
        <v>2.7406363729278027</v>
      </c>
      <c r="F70" s="35">
        <f t="shared" si="19"/>
        <v>3.6541818305704035</v>
      </c>
      <c r="G70" s="35">
        <f t="shared" si="19"/>
        <v>4.567727288213004</v>
      </c>
      <c r="H70" s="35">
        <f t="shared" si="19"/>
        <v>5.481272745855605</v>
      </c>
      <c r="I70" s="35">
        <f t="shared" si="19"/>
        <v>6.394818203498206</v>
      </c>
      <c r="J70" s="35">
        <f t="shared" si="19"/>
        <v>7.308363661140807</v>
      </c>
      <c r="K70" s="35">
        <f t="shared" si="19"/>
        <v>8.221909118783408</v>
      </c>
      <c r="L70" s="35">
        <f t="shared" si="19"/>
        <v>9.135454576426008</v>
      </c>
      <c r="M70" s="35">
        <f t="shared" si="20"/>
        <v>10.049000034068609</v>
      </c>
      <c r="N70" s="35">
        <f t="shared" si="20"/>
        <v>10.96254549171121</v>
      </c>
      <c r="O70" s="35">
        <f t="shared" si="20"/>
        <v>11.876090949353811</v>
      </c>
      <c r="P70" s="35">
        <f t="shared" si="20"/>
        <v>12.789636406996411</v>
      </c>
      <c r="Q70" s="35">
        <f t="shared" si="20"/>
        <v>13.703181864639014</v>
      </c>
      <c r="R70" s="35">
        <f t="shared" si="20"/>
        <v>14.616727322281614</v>
      </c>
      <c r="S70" s="35">
        <f t="shared" si="20"/>
        <v>15.530272779924214</v>
      </c>
      <c r="T70" s="35">
        <f t="shared" si="20"/>
        <v>16.443818237566816</v>
      </c>
      <c r="U70" s="35">
        <f t="shared" si="20"/>
        <v>17.357363695209415</v>
      </c>
      <c r="V70" s="35">
        <f t="shared" si="20"/>
        <v>18.270909152852017</v>
      </c>
      <c r="W70" s="35">
        <f t="shared" si="21"/>
        <v>19.18445461049462</v>
      </c>
      <c r="X70" s="35">
        <f t="shared" si="21"/>
        <v>20.098000068137218</v>
      </c>
      <c r="Y70" s="35">
        <f t="shared" si="21"/>
        <v>21.01154552577982</v>
      </c>
      <c r="Z70" s="35">
        <f t="shared" si="21"/>
        <v>21.92509098342242</v>
      </c>
      <c r="AA70" s="35">
        <f t="shared" si="21"/>
        <v>22.83863644106502</v>
      </c>
      <c r="AB70" s="35">
        <f t="shared" si="21"/>
        <v>23.752181898707622</v>
      </c>
      <c r="AC70" s="35">
        <f t="shared" si="21"/>
        <v>24.665727356350224</v>
      </c>
      <c r="AD70" s="35">
        <f t="shared" si="21"/>
        <v>25.579272813992823</v>
      </c>
      <c r="AE70" s="35">
        <f t="shared" si="21"/>
        <v>26.492818271635425</v>
      </c>
      <c r="AF70" s="35">
        <f t="shared" si="21"/>
        <v>27.406363729278027</v>
      </c>
      <c r="AH70" s="1">
        <v>24</v>
      </c>
    </row>
    <row r="71" spans="1:34" ht="12.75">
      <c r="A71" s="35">
        <v>67</v>
      </c>
      <c r="C71" s="35">
        <f t="shared" si="19"/>
        <v>0.9205048534524404</v>
      </c>
      <c r="D71" s="35">
        <f t="shared" si="19"/>
        <v>1.8410097069048807</v>
      </c>
      <c r="E71" s="35">
        <f t="shared" si="19"/>
        <v>2.761514560357321</v>
      </c>
      <c r="F71" s="35">
        <f t="shared" si="19"/>
        <v>3.6820194138097615</v>
      </c>
      <c r="G71" s="35">
        <f t="shared" si="19"/>
        <v>4.6025242672622015</v>
      </c>
      <c r="H71" s="35">
        <f t="shared" si="19"/>
        <v>5.523029120714642</v>
      </c>
      <c r="I71" s="35">
        <f t="shared" si="19"/>
        <v>6.4435339741670825</v>
      </c>
      <c r="J71" s="35">
        <f t="shared" si="19"/>
        <v>7.364038827619523</v>
      </c>
      <c r="K71" s="35">
        <f t="shared" si="19"/>
        <v>8.284543681071963</v>
      </c>
      <c r="L71" s="35">
        <f t="shared" si="19"/>
        <v>9.205048534524403</v>
      </c>
      <c r="M71" s="35">
        <f t="shared" si="20"/>
        <v>10.125553387976844</v>
      </c>
      <c r="N71" s="35">
        <f t="shared" si="20"/>
        <v>11.046058241429284</v>
      </c>
      <c r="O71" s="35">
        <f t="shared" si="20"/>
        <v>11.966563094881725</v>
      </c>
      <c r="P71" s="35">
        <f t="shared" si="20"/>
        <v>12.887067948334165</v>
      </c>
      <c r="Q71" s="35">
        <f t="shared" si="20"/>
        <v>13.807572801786606</v>
      </c>
      <c r="R71" s="35">
        <f t="shared" si="20"/>
        <v>14.728077655239046</v>
      </c>
      <c r="S71" s="35">
        <f t="shared" si="20"/>
        <v>15.648582508691486</v>
      </c>
      <c r="T71" s="35">
        <f t="shared" si="20"/>
        <v>16.569087362143925</v>
      </c>
      <c r="U71" s="35">
        <f t="shared" si="20"/>
        <v>17.489592215596367</v>
      </c>
      <c r="V71" s="35">
        <f t="shared" si="20"/>
        <v>18.410097069048806</v>
      </c>
      <c r="W71" s="35">
        <f t="shared" si="21"/>
        <v>19.33060192250125</v>
      </c>
      <c r="X71" s="35">
        <f t="shared" si="21"/>
        <v>20.251106775953687</v>
      </c>
      <c r="Y71" s="35">
        <f t="shared" si="21"/>
        <v>21.17161162940613</v>
      </c>
      <c r="Z71" s="35">
        <f t="shared" si="21"/>
        <v>22.092116482858568</v>
      </c>
      <c r="AA71" s="35">
        <f t="shared" si="21"/>
        <v>23.01262133631101</v>
      </c>
      <c r="AB71" s="35">
        <f t="shared" si="21"/>
        <v>23.93312618976345</v>
      </c>
      <c r="AC71" s="35">
        <f t="shared" si="21"/>
        <v>24.85363104321589</v>
      </c>
      <c r="AD71" s="35">
        <f t="shared" si="21"/>
        <v>25.77413589666833</v>
      </c>
      <c r="AE71" s="35">
        <f t="shared" si="21"/>
        <v>26.694640750120772</v>
      </c>
      <c r="AF71" s="35">
        <f t="shared" si="21"/>
        <v>27.61514560357321</v>
      </c>
      <c r="AH71" s="1">
        <v>23</v>
      </c>
    </row>
    <row r="72" spans="1:34" ht="12.75">
      <c r="A72" s="35">
        <v>68</v>
      </c>
      <c r="C72" s="35">
        <f t="shared" si="19"/>
        <v>0.9271838545667874</v>
      </c>
      <c r="D72" s="35">
        <f t="shared" si="19"/>
        <v>1.8543677091335748</v>
      </c>
      <c r="E72" s="35">
        <f t="shared" si="19"/>
        <v>2.7815515637003623</v>
      </c>
      <c r="F72" s="35">
        <f t="shared" si="19"/>
        <v>3.7087354182671497</v>
      </c>
      <c r="G72" s="35">
        <f t="shared" si="19"/>
        <v>4.635919272833937</v>
      </c>
      <c r="H72" s="35">
        <f t="shared" si="19"/>
        <v>5.5631031274007245</v>
      </c>
      <c r="I72" s="35">
        <f t="shared" si="19"/>
        <v>6.490286981967512</v>
      </c>
      <c r="J72" s="35">
        <f t="shared" si="19"/>
        <v>7.417470836534299</v>
      </c>
      <c r="K72" s="35">
        <f t="shared" si="19"/>
        <v>8.344654691101088</v>
      </c>
      <c r="L72" s="35">
        <f t="shared" si="19"/>
        <v>9.271838545667874</v>
      </c>
      <c r="M72" s="35">
        <f t="shared" si="20"/>
        <v>10.19902240023466</v>
      </c>
      <c r="N72" s="35">
        <f t="shared" si="20"/>
        <v>11.126206254801449</v>
      </c>
      <c r="O72" s="35">
        <f t="shared" si="20"/>
        <v>12.053390109368237</v>
      </c>
      <c r="P72" s="35">
        <f t="shared" si="20"/>
        <v>12.980573963935024</v>
      </c>
      <c r="Q72" s="35">
        <f t="shared" si="20"/>
        <v>13.90775781850181</v>
      </c>
      <c r="R72" s="35">
        <f t="shared" si="20"/>
        <v>14.834941673068599</v>
      </c>
      <c r="S72" s="35">
        <f t="shared" si="20"/>
        <v>15.762125527635387</v>
      </c>
      <c r="T72" s="35">
        <f t="shared" si="20"/>
        <v>16.689309382202175</v>
      </c>
      <c r="U72" s="35">
        <f t="shared" si="20"/>
        <v>17.61649323676896</v>
      </c>
      <c r="V72" s="35">
        <f t="shared" si="20"/>
        <v>18.54367709133575</v>
      </c>
      <c r="W72" s="35">
        <f t="shared" si="21"/>
        <v>19.470860945902537</v>
      </c>
      <c r="X72" s="35">
        <f t="shared" si="21"/>
        <v>20.39804480046932</v>
      </c>
      <c r="Y72" s="35">
        <f t="shared" si="21"/>
        <v>21.32522865503611</v>
      </c>
      <c r="Z72" s="35">
        <f t="shared" si="21"/>
        <v>22.252412509602898</v>
      </c>
      <c r="AA72" s="35">
        <f t="shared" si="21"/>
        <v>23.179596364169686</v>
      </c>
      <c r="AB72" s="35">
        <f t="shared" si="21"/>
        <v>24.106780218736475</v>
      </c>
      <c r="AC72" s="35">
        <f t="shared" si="21"/>
        <v>25.03396407330326</v>
      </c>
      <c r="AD72" s="35">
        <f t="shared" si="21"/>
        <v>25.961147927870048</v>
      </c>
      <c r="AE72" s="35">
        <f t="shared" si="21"/>
        <v>26.888331782436836</v>
      </c>
      <c r="AF72" s="35">
        <f t="shared" si="21"/>
        <v>27.81551563700362</v>
      </c>
      <c r="AH72" s="1">
        <v>22</v>
      </c>
    </row>
    <row r="73" spans="1:34" ht="12.75">
      <c r="A73" s="35">
        <v>69</v>
      </c>
      <c r="C73" s="35">
        <f t="shared" si="19"/>
        <v>0.9335804264972017</v>
      </c>
      <c r="D73" s="35">
        <f t="shared" si="19"/>
        <v>1.8671608529944035</v>
      </c>
      <c r="E73" s="35">
        <f t="shared" si="19"/>
        <v>2.8007412794916053</v>
      </c>
      <c r="F73" s="35">
        <f t="shared" si="19"/>
        <v>3.734321705988807</v>
      </c>
      <c r="G73" s="35">
        <f t="shared" si="19"/>
        <v>4.667902132486009</v>
      </c>
      <c r="H73" s="35">
        <f t="shared" si="19"/>
        <v>5.601482558983211</v>
      </c>
      <c r="I73" s="35">
        <f t="shared" si="19"/>
        <v>6.535062985480412</v>
      </c>
      <c r="J73" s="35">
        <f t="shared" si="19"/>
        <v>7.468643411977614</v>
      </c>
      <c r="K73" s="35">
        <f t="shared" si="19"/>
        <v>8.402223838474816</v>
      </c>
      <c r="L73" s="35">
        <f t="shared" si="19"/>
        <v>9.335804264972017</v>
      </c>
      <c r="M73" s="35">
        <f t="shared" si="20"/>
        <v>10.269384691469218</v>
      </c>
      <c r="N73" s="35">
        <f t="shared" si="20"/>
        <v>11.202965117966421</v>
      </c>
      <c r="O73" s="35">
        <f t="shared" si="20"/>
        <v>12.136545544463623</v>
      </c>
      <c r="P73" s="35">
        <f t="shared" si="20"/>
        <v>13.070125970960824</v>
      </c>
      <c r="Q73" s="35">
        <f t="shared" si="20"/>
        <v>14.003706397458027</v>
      </c>
      <c r="R73" s="35">
        <f t="shared" si="20"/>
        <v>14.937286823955228</v>
      </c>
      <c r="S73" s="35">
        <f t="shared" si="20"/>
        <v>15.870867250452429</v>
      </c>
      <c r="T73" s="35">
        <f t="shared" si="20"/>
        <v>16.804447676949632</v>
      </c>
      <c r="U73" s="35">
        <f t="shared" si="20"/>
        <v>17.738028103446833</v>
      </c>
      <c r="V73" s="35">
        <f t="shared" si="20"/>
        <v>18.671608529944034</v>
      </c>
      <c r="W73" s="35">
        <f t="shared" si="21"/>
        <v>19.605188956441236</v>
      </c>
      <c r="X73" s="35">
        <f t="shared" si="21"/>
        <v>20.538769382938437</v>
      </c>
      <c r="Y73" s="35">
        <f t="shared" si="21"/>
        <v>21.47234980943564</v>
      </c>
      <c r="Z73" s="35">
        <f t="shared" si="21"/>
        <v>22.405930235932843</v>
      </c>
      <c r="AA73" s="35">
        <f t="shared" si="21"/>
        <v>23.339510662430044</v>
      </c>
      <c r="AB73" s="35">
        <f t="shared" si="21"/>
        <v>24.273091088927245</v>
      </c>
      <c r="AC73" s="35">
        <f t="shared" si="21"/>
        <v>25.206671515424446</v>
      </c>
      <c r="AD73" s="35">
        <f t="shared" si="21"/>
        <v>26.140251941921647</v>
      </c>
      <c r="AE73" s="35">
        <f t="shared" si="21"/>
        <v>27.073832368418852</v>
      </c>
      <c r="AF73" s="35">
        <f t="shared" si="21"/>
        <v>28.007412794916053</v>
      </c>
      <c r="AH73" s="1">
        <v>21</v>
      </c>
    </row>
    <row r="74" spans="1:34" ht="12.75">
      <c r="A74" s="35">
        <v>70</v>
      </c>
      <c r="C74" s="35">
        <f t="shared" si="19"/>
        <v>0.9396926207859083</v>
      </c>
      <c r="D74" s="35">
        <f t="shared" si="19"/>
        <v>1.8793852415718166</v>
      </c>
      <c r="E74" s="35">
        <f t="shared" si="19"/>
        <v>2.819077862357725</v>
      </c>
      <c r="F74" s="35">
        <f t="shared" si="19"/>
        <v>3.7587704831436333</v>
      </c>
      <c r="G74" s="35">
        <f t="shared" si="19"/>
        <v>4.698463103929542</v>
      </c>
      <c r="H74" s="35">
        <f t="shared" si="19"/>
        <v>5.63815572471545</v>
      </c>
      <c r="I74" s="35">
        <f t="shared" si="19"/>
        <v>6.5778483455013586</v>
      </c>
      <c r="J74" s="35">
        <f t="shared" si="19"/>
        <v>7.5175409662872665</v>
      </c>
      <c r="K74" s="35">
        <f t="shared" si="19"/>
        <v>8.457233587073175</v>
      </c>
      <c r="L74" s="35">
        <f t="shared" si="19"/>
        <v>9.396926207859083</v>
      </c>
      <c r="M74" s="35">
        <f t="shared" si="20"/>
        <v>10.336618828644992</v>
      </c>
      <c r="N74" s="35">
        <f t="shared" si="20"/>
        <v>11.2763114494309</v>
      </c>
      <c r="O74" s="35">
        <f t="shared" si="20"/>
        <v>12.216004070216808</v>
      </c>
      <c r="P74" s="35">
        <f t="shared" si="20"/>
        <v>13.155696691002717</v>
      </c>
      <c r="Q74" s="35">
        <f t="shared" si="20"/>
        <v>14.095389311788624</v>
      </c>
      <c r="R74" s="35">
        <f t="shared" si="20"/>
        <v>15.035081932574533</v>
      </c>
      <c r="S74" s="35">
        <f t="shared" si="20"/>
        <v>15.974774553360442</v>
      </c>
      <c r="T74" s="35">
        <f t="shared" si="20"/>
        <v>16.91446717414635</v>
      </c>
      <c r="U74" s="35">
        <f t="shared" si="20"/>
        <v>17.854159794932258</v>
      </c>
      <c r="V74" s="35">
        <f t="shared" si="20"/>
        <v>18.793852415718167</v>
      </c>
      <c r="W74" s="35">
        <f t="shared" si="21"/>
        <v>19.733545036504076</v>
      </c>
      <c r="X74" s="35">
        <f t="shared" si="21"/>
        <v>20.673237657289985</v>
      </c>
      <c r="Y74" s="35">
        <f t="shared" si="21"/>
        <v>21.61293027807589</v>
      </c>
      <c r="Z74" s="35">
        <f t="shared" si="21"/>
        <v>22.5526228988618</v>
      </c>
      <c r="AA74" s="35">
        <f t="shared" si="21"/>
        <v>23.492315519647708</v>
      </c>
      <c r="AB74" s="35">
        <f t="shared" si="21"/>
        <v>24.432008140433616</v>
      </c>
      <c r="AC74" s="35">
        <f t="shared" si="21"/>
        <v>25.371700761219525</v>
      </c>
      <c r="AD74" s="35">
        <f t="shared" si="21"/>
        <v>26.311393382005434</v>
      </c>
      <c r="AE74" s="35">
        <f t="shared" si="21"/>
        <v>27.25108600279134</v>
      </c>
      <c r="AF74" s="35">
        <f t="shared" si="21"/>
        <v>28.19077862357725</v>
      </c>
      <c r="AH74" s="1">
        <v>20</v>
      </c>
    </row>
    <row r="75" spans="1:34" ht="12.75">
      <c r="A75" s="35">
        <v>71</v>
      </c>
      <c r="C75" s="35">
        <f aca="true" t="shared" si="22" ref="C75:L84">C$2*SIN(RADIANS($A75))</f>
        <v>0.9455185755993167</v>
      </c>
      <c r="D75" s="35">
        <f t="shared" si="22"/>
        <v>1.8910371511986335</v>
      </c>
      <c r="E75" s="35">
        <f t="shared" si="22"/>
        <v>2.8365557267979504</v>
      </c>
      <c r="F75" s="35">
        <f t="shared" si="22"/>
        <v>3.782074302397267</v>
      </c>
      <c r="G75" s="35">
        <f t="shared" si="22"/>
        <v>4.7275928779965835</v>
      </c>
      <c r="H75" s="35">
        <f t="shared" si="22"/>
        <v>5.673111453595901</v>
      </c>
      <c r="I75" s="35">
        <f t="shared" si="22"/>
        <v>6.618630029195217</v>
      </c>
      <c r="J75" s="35">
        <f t="shared" si="22"/>
        <v>7.564148604794534</v>
      </c>
      <c r="K75" s="35">
        <f t="shared" si="22"/>
        <v>8.509667180393851</v>
      </c>
      <c r="L75" s="35">
        <f t="shared" si="22"/>
        <v>9.455185755993167</v>
      </c>
      <c r="M75" s="35">
        <f aca="true" t="shared" si="23" ref="M75:V84">M$2*SIN(RADIANS($A75))</f>
        <v>10.400704331592484</v>
      </c>
      <c r="N75" s="35">
        <f t="shared" si="23"/>
        <v>11.346222907191802</v>
      </c>
      <c r="O75" s="35">
        <f t="shared" si="23"/>
        <v>12.291741482791117</v>
      </c>
      <c r="P75" s="35">
        <f t="shared" si="23"/>
        <v>13.237260058390435</v>
      </c>
      <c r="Q75" s="35">
        <f t="shared" si="23"/>
        <v>14.18277863398975</v>
      </c>
      <c r="R75" s="35">
        <f t="shared" si="23"/>
        <v>15.128297209589068</v>
      </c>
      <c r="S75" s="35">
        <f t="shared" si="23"/>
        <v>16.073815785188383</v>
      </c>
      <c r="T75" s="35">
        <f t="shared" si="23"/>
        <v>17.019334360787703</v>
      </c>
      <c r="U75" s="35">
        <f t="shared" si="23"/>
        <v>17.964852936387018</v>
      </c>
      <c r="V75" s="35">
        <f t="shared" si="23"/>
        <v>18.910371511986334</v>
      </c>
      <c r="W75" s="35">
        <f aca="true" t="shared" si="24" ref="W75:AF84">W$2*SIN(RADIANS($A75))</f>
        <v>19.855890087585653</v>
      </c>
      <c r="X75" s="35">
        <f t="shared" si="24"/>
        <v>20.80140866318497</v>
      </c>
      <c r="Y75" s="35">
        <f t="shared" si="24"/>
        <v>21.746927238784284</v>
      </c>
      <c r="Z75" s="35">
        <f t="shared" si="24"/>
        <v>22.692445814383603</v>
      </c>
      <c r="AA75" s="35">
        <f t="shared" si="24"/>
        <v>23.63796438998292</v>
      </c>
      <c r="AB75" s="35">
        <f t="shared" si="24"/>
        <v>24.583482965582235</v>
      </c>
      <c r="AC75" s="35">
        <f t="shared" si="24"/>
        <v>25.52900154118155</v>
      </c>
      <c r="AD75" s="35">
        <f t="shared" si="24"/>
        <v>26.47452011678087</v>
      </c>
      <c r="AE75" s="35">
        <f t="shared" si="24"/>
        <v>27.420038692380185</v>
      </c>
      <c r="AF75" s="35">
        <f t="shared" si="24"/>
        <v>28.3655572679795</v>
      </c>
      <c r="AH75" s="1">
        <v>19</v>
      </c>
    </row>
    <row r="76" spans="1:34" ht="12.75">
      <c r="A76" s="35">
        <v>72</v>
      </c>
      <c r="C76" s="35">
        <f t="shared" si="22"/>
        <v>0.9510565162951535</v>
      </c>
      <c r="D76" s="35">
        <f t="shared" si="22"/>
        <v>1.902113032590307</v>
      </c>
      <c r="E76" s="35">
        <f t="shared" si="22"/>
        <v>2.8531695488854605</v>
      </c>
      <c r="F76" s="35">
        <f t="shared" si="22"/>
        <v>3.804226065180614</v>
      </c>
      <c r="G76" s="35">
        <f t="shared" si="22"/>
        <v>4.755282581475767</v>
      </c>
      <c r="H76" s="35">
        <f t="shared" si="22"/>
        <v>5.706339097770921</v>
      </c>
      <c r="I76" s="35">
        <f t="shared" si="22"/>
        <v>6.657395614066075</v>
      </c>
      <c r="J76" s="35">
        <f t="shared" si="22"/>
        <v>7.608452130361228</v>
      </c>
      <c r="K76" s="35">
        <f t="shared" si="22"/>
        <v>8.559508646656381</v>
      </c>
      <c r="L76" s="35">
        <f t="shared" si="22"/>
        <v>9.510565162951535</v>
      </c>
      <c r="M76" s="35">
        <f t="shared" si="23"/>
        <v>10.461621679246688</v>
      </c>
      <c r="N76" s="35">
        <f t="shared" si="23"/>
        <v>11.412678195541842</v>
      </c>
      <c r="O76" s="35">
        <f t="shared" si="23"/>
        <v>12.363734711836996</v>
      </c>
      <c r="P76" s="35">
        <f t="shared" si="23"/>
        <v>13.31479122813215</v>
      </c>
      <c r="Q76" s="35">
        <f t="shared" si="23"/>
        <v>14.265847744427303</v>
      </c>
      <c r="R76" s="35">
        <f t="shared" si="23"/>
        <v>15.216904260722456</v>
      </c>
      <c r="S76" s="35">
        <f t="shared" si="23"/>
        <v>16.16796077701761</v>
      </c>
      <c r="T76" s="35">
        <f t="shared" si="23"/>
        <v>17.119017293312762</v>
      </c>
      <c r="U76" s="35">
        <f t="shared" si="23"/>
        <v>18.070073809607916</v>
      </c>
      <c r="V76" s="35">
        <f t="shared" si="23"/>
        <v>19.02113032590307</v>
      </c>
      <c r="W76" s="35">
        <f t="shared" si="24"/>
        <v>19.972186842198223</v>
      </c>
      <c r="X76" s="35">
        <f t="shared" si="24"/>
        <v>20.923243358493377</v>
      </c>
      <c r="Y76" s="35">
        <f t="shared" si="24"/>
        <v>21.87429987478853</v>
      </c>
      <c r="Z76" s="35">
        <f t="shared" si="24"/>
        <v>22.825356391083684</v>
      </c>
      <c r="AA76" s="35">
        <f t="shared" si="24"/>
        <v>23.776412907378838</v>
      </c>
      <c r="AB76" s="35">
        <f t="shared" si="24"/>
        <v>24.72746942367399</v>
      </c>
      <c r="AC76" s="35">
        <f t="shared" si="24"/>
        <v>25.678525939969145</v>
      </c>
      <c r="AD76" s="35">
        <f t="shared" si="24"/>
        <v>26.6295824562643</v>
      </c>
      <c r="AE76" s="35">
        <f t="shared" si="24"/>
        <v>27.580638972559452</v>
      </c>
      <c r="AF76" s="35">
        <f t="shared" si="24"/>
        <v>28.531695488854606</v>
      </c>
      <c r="AH76" s="1">
        <v>18</v>
      </c>
    </row>
    <row r="77" spans="1:34" ht="12.75">
      <c r="A77" s="35">
        <v>73</v>
      </c>
      <c r="C77" s="35">
        <f t="shared" si="22"/>
        <v>0.9563047559630354</v>
      </c>
      <c r="D77" s="35">
        <f t="shared" si="22"/>
        <v>1.9126095119260709</v>
      </c>
      <c r="E77" s="35">
        <f t="shared" si="22"/>
        <v>2.868914267889106</v>
      </c>
      <c r="F77" s="35">
        <f t="shared" si="22"/>
        <v>3.8252190238521417</v>
      </c>
      <c r="G77" s="35">
        <f t="shared" si="22"/>
        <v>4.781523779815177</v>
      </c>
      <c r="H77" s="35">
        <f t="shared" si="22"/>
        <v>5.737828535778212</v>
      </c>
      <c r="I77" s="35">
        <f t="shared" si="22"/>
        <v>6.694133291741248</v>
      </c>
      <c r="J77" s="35">
        <f t="shared" si="22"/>
        <v>7.6504380477042835</v>
      </c>
      <c r="K77" s="35">
        <f t="shared" si="22"/>
        <v>8.606742803667318</v>
      </c>
      <c r="L77" s="35">
        <f t="shared" si="22"/>
        <v>9.563047559630354</v>
      </c>
      <c r="M77" s="35">
        <f t="shared" si="23"/>
        <v>10.51935231559339</v>
      </c>
      <c r="N77" s="35">
        <f t="shared" si="23"/>
        <v>11.475657071556425</v>
      </c>
      <c r="O77" s="35">
        <f t="shared" si="23"/>
        <v>12.43196182751946</v>
      </c>
      <c r="P77" s="35">
        <f t="shared" si="23"/>
        <v>13.388266583482496</v>
      </c>
      <c r="Q77" s="35">
        <f t="shared" si="23"/>
        <v>14.344571339445531</v>
      </c>
      <c r="R77" s="35">
        <f t="shared" si="23"/>
        <v>15.300876095408567</v>
      </c>
      <c r="S77" s="35">
        <f t="shared" si="23"/>
        <v>16.2571808513716</v>
      </c>
      <c r="T77" s="35">
        <f t="shared" si="23"/>
        <v>17.213485607334636</v>
      </c>
      <c r="U77" s="35">
        <f t="shared" si="23"/>
        <v>18.169790363297672</v>
      </c>
      <c r="V77" s="35">
        <f t="shared" si="23"/>
        <v>19.126095119260707</v>
      </c>
      <c r="W77" s="35">
        <f t="shared" si="24"/>
        <v>20.082399875223743</v>
      </c>
      <c r="X77" s="35">
        <f t="shared" si="24"/>
        <v>21.03870463118678</v>
      </c>
      <c r="Y77" s="35">
        <f t="shared" si="24"/>
        <v>21.995009387149814</v>
      </c>
      <c r="Z77" s="35">
        <f t="shared" si="24"/>
        <v>22.95131414311285</v>
      </c>
      <c r="AA77" s="35">
        <f t="shared" si="24"/>
        <v>23.907618899075885</v>
      </c>
      <c r="AB77" s="35">
        <f t="shared" si="24"/>
        <v>24.86392365503892</v>
      </c>
      <c r="AC77" s="35">
        <f t="shared" si="24"/>
        <v>25.820228411001956</v>
      </c>
      <c r="AD77" s="35">
        <f t="shared" si="24"/>
        <v>26.77653316696499</v>
      </c>
      <c r="AE77" s="35">
        <f t="shared" si="24"/>
        <v>27.732837922928027</v>
      </c>
      <c r="AF77" s="35">
        <f t="shared" si="24"/>
        <v>28.689142678891063</v>
      </c>
      <c r="AH77" s="1">
        <v>17</v>
      </c>
    </row>
    <row r="78" spans="1:34" ht="12.75">
      <c r="A78" s="35">
        <v>74</v>
      </c>
      <c r="C78" s="35">
        <f t="shared" si="22"/>
        <v>0.9612616959383189</v>
      </c>
      <c r="D78" s="35">
        <f t="shared" si="22"/>
        <v>1.9225233918766378</v>
      </c>
      <c r="E78" s="35">
        <f t="shared" si="22"/>
        <v>2.8837850878149567</v>
      </c>
      <c r="F78" s="35">
        <f t="shared" si="22"/>
        <v>3.8450467837532756</v>
      </c>
      <c r="G78" s="35">
        <f t="shared" si="22"/>
        <v>4.8063084796915945</v>
      </c>
      <c r="H78" s="35">
        <f t="shared" si="22"/>
        <v>5.767570175629913</v>
      </c>
      <c r="I78" s="35">
        <f t="shared" si="22"/>
        <v>6.728831871568232</v>
      </c>
      <c r="J78" s="35">
        <f t="shared" si="22"/>
        <v>7.690093567506551</v>
      </c>
      <c r="K78" s="35">
        <f t="shared" si="22"/>
        <v>8.65135526344487</v>
      </c>
      <c r="L78" s="35">
        <f t="shared" si="22"/>
        <v>9.612616959383189</v>
      </c>
      <c r="M78" s="35">
        <f t="shared" si="23"/>
        <v>10.573878655321508</v>
      </c>
      <c r="N78" s="35">
        <f t="shared" si="23"/>
        <v>11.535140351259827</v>
      </c>
      <c r="O78" s="35">
        <f t="shared" si="23"/>
        <v>12.496402047198146</v>
      </c>
      <c r="P78" s="35">
        <f t="shared" si="23"/>
        <v>13.457663743136465</v>
      </c>
      <c r="Q78" s="35">
        <f t="shared" si="23"/>
        <v>14.418925439074783</v>
      </c>
      <c r="R78" s="35">
        <f t="shared" si="23"/>
        <v>15.380187135013102</v>
      </c>
      <c r="S78" s="35">
        <f t="shared" si="23"/>
        <v>16.34144883095142</v>
      </c>
      <c r="T78" s="35">
        <f t="shared" si="23"/>
        <v>17.30271052688974</v>
      </c>
      <c r="U78" s="35">
        <f t="shared" si="23"/>
        <v>18.26397222282806</v>
      </c>
      <c r="V78" s="35">
        <f t="shared" si="23"/>
        <v>19.225233918766378</v>
      </c>
      <c r="W78" s="35">
        <f t="shared" si="24"/>
        <v>20.186495614704697</v>
      </c>
      <c r="X78" s="35">
        <f t="shared" si="24"/>
        <v>21.147757310643016</v>
      </c>
      <c r="Y78" s="35">
        <f t="shared" si="24"/>
        <v>22.109019006581335</v>
      </c>
      <c r="Z78" s="35">
        <f t="shared" si="24"/>
        <v>23.070280702519653</v>
      </c>
      <c r="AA78" s="35">
        <f t="shared" si="24"/>
        <v>24.031542398457972</v>
      </c>
      <c r="AB78" s="35">
        <f t="shared" si="24"/>
        <v>24.99280409439629</v>
      </c>
      <c r="AC78" s="35">
        <f t="shared" si="24"/>
        <v>25.95406579033461</v>
      </c>
      <c r="AD78" s="35">
        <f t="shared" si="24"/>
        <v>26.91532748627293</v>
      </c>
      <c r="AE78" s="35">
        <f t="shared" si="24"/>
        <v>27.876589182211248</v>
      </c>
      <c r="AF78" s="35">
        <f t="shared" si="24"/>
        <v>28.837850878149567</v>
      </c>
      <c r="AH78" s="1">
        <v>16</v>
      </c>
    </row>
    <row r="79" spans="1:34" ht="12.75">
      <c r="A79" s="35">
        <v>75</v>
      </c>
      <c r="C79" s="35">
        <f t="shared" si="22"/>
        <v>0.9659258262890683</v>
      </c>
      <c r="D79" s="35">
        <f t="shared" si="22"/>
        <v>1.9318516525781366</v>
      </c>
      <c r="E79" s="35">
        <f t="shared" si="22"/>
        <v>2.897777478867205</v>
      </c>
      <c r="F79" s="35">
        <f t="shared" si="22"/>
        <v>3.8637033051562732</v>
      </c>
      <c r="G79" s="35">
        <f t="shared" si="22"/>
        <v>4.8296291314453415</v>
      </c>
      <c r="H79" s="35">
        <f t="shared" si="22"/>
        <v>5.79555495773441</v>
      </c>
      <c r="I79" s="35">
        <f t="shared" si="22"/>
        <v>6.761480784023478</v>
      </c>
      <c r="J79" s="35">
        <f t="shared" si="22"/>
        <v>7.7274066103125465</v>
      </c>
      <c r="K79" s="35">
        <f t="shared" si="22"/>
        <v>8.693332436601615</v>
      </c>
      <c r="L79" s="35">
        <f t="shared" si="22"/>
        <v>9.659258262890683</v>
      </c>
      <c r="M79" s="35">
        <f t="shared" si="23"/>
        <v>10.62518408917975</v>
      </c>
      <c r="N79" s="35">
        <f t="shared" si="23"/>
        <v>11.59110991546882</v>
      </c>
      <c r="O79" s="35">
        <f t="shared" si="23"/>
        <v>12.557035741757888</v>
      </c>
      <c r="P79" s="35">
        <f t="shared" si="23"/>
        <v>13.522961568046956</v>
      </c>
      <c r="Q79" s="35">
        <f t="shared" si="23"/>
        <v>14.488887394336025</v>
      </c>
      <c r="R79" s="35">
        <f t="shared" si="23"/>
        <v>15.454813220625093</v>
      </c>
      <c r="S79" s="35">
        <f t="shared" si="23"/>
        <v>16.42073904691416</v>
      </c>
      <c r="T79" s="35">
        <f t="shared" si="23"/>
        <v>17.38666487320323</v>
      </c>
      <c r="U79" s="35">
        <f t="shared" si="23"/>
        <v>18.352590699492296</v>
      </c>
      <c r="V79" s="35">
        <f t="shared" si="23"/>
        <v>19.318516525781366</v>
      </c>
      <c r="W79" s="35">
        <f t="shared" si="24"/>
        <v>20.284442352070435</v>
      </c>
      <c r="X79" s="35">
        <f t="shared" si="24"/>
        <v>21.2503681783595</v>
      </c>
      <c r="Y79" s="35">
        <f t="shared" si="24"/>
        <v>22.21629400464857</v>
      </c>
      <c r="Z79" s="35">
        <f t="shared" si="24"/>
        <v>23.18221983093764</v>
      </c>
      <c r="AA79" s="35">
        <f t="shared" si="24"/>
        <v>24.148145657226706</v>
      </c>
      <c r="AB79" s="35">
        <f t="shared" si="24"/>
        <v>25.114071483515776</v>
      </c>
      <c r="AC79" s="35">
        <f t="shared" si="24"/>
        <v>26.079997309804845</v>
      </c>
      <c r="AD79" s="35">
        <f t="shared" si="24"/>
        <v>27.04592313609391</v>
      </c>
      <c r="AE79" s="35">
        <f t="shared" si="24"/>
        <v>28.01184896238298</v>
      </c>
      <c r="AF79" s="35">
        <f t="shared" si="24"/>
        <v>28.97777478867205</v>
      </c>
      <c r="AH79" s="1">
        <v>15</v>
      </c>
    </row>
    <row r="80" spans="1:34" ht="12.75">
      <c r="A80" s="35">
        <v>76</v>
      </c>
      <c r="C80" s="35">
        <f t="shared" si="22"/>
        <v>0.9702957262759965</v>
      </c>
      <c r="D80" s="35">
        <f t="shared" si="22"/>
        <v>1.940591452551993</v>
      </c>
      <c r="E80" s="35">
        <f t="shared" si="22"/>
        <v>2.9108871788279895</v>
      </c>
      <c r="F80" s="35">
        <f t="shared" si="22"/>
        <v>3.881182905103986</v>
      </c>
      <c r="G80" s="35">
        <f t="shared" si="22"/>
        <v>4.851478631379982</v>
      </c>
      <c r="H80" s="35">
        <f t="shared" si="22"/>
        <v>5.821774357655979</v>
      </c>
      <c r="I80" s="35">
        <f t="shared" si="22"/>
        <v>6.792070083931975</v>
      </c>
      <c r="J80" s="35">
        <f t="shared" si="22"/>
        <v>7.762365810207972</v>
      </c>
      <c r="K80" s="35">
        <f t="shared" si="22"/>
        <v>8.732661536483969</v>
      </c>
      <c r="L80" s="35">
        <f t="shared" si="22"/>
        <v>9.702957262759965</v>
      </c>
      <c r="M80" s="35">
        <f t="shared" si="23"/>
        <v>10.67325298903596</v>
      </c>
      <c r="N80" s="35">
        <f t="shared" si="23"/>
        <v>11.643548715311958</v>
      </c>
      <c r="O80" s="35">
        <f t="shared" si="23"/>
        <v>12.613844441587954</v>
      </c>
      <c r="P80" s="35">
        <f t="shared" si="23"/>
        <v>13.58414016786395</v>
      </c>
      <c r="Q80" s="35">
        <f t="shared" si="23"/>
        <v>14.554435894139948</v>
      </c>
      <c r="R80" s="35">
        <f t="shared" si="23"/>
        <v>15.524731620415944</v>
      </c>
      <c r="S80" s="35">
        <f t="shared" si="23"/>
        <v>16.49502734669194</v>
      </c>
      <c r="T80" s="35">
        <f t="shared" si="23"/>
        <v>17.465323072967937</v>
      </c>
      <c r="U80" s="35">
        <f t="shared" si="23"/>
        <v>18.435618799243933</v>
      </c>
      <c r="V80" s="35">
        <f t="shared" si="23"/>
        <v>19.40591452551993</v>
      </c>
      <c r="W80" s="35">
        <f t="shared" si="24"/>
        <v>20.376210251795925</v>
      </c>
      <c r="X80" s="35">
        <f t="shared" si="24"/>
        <v>21.34650597807192</v>
      </c>
      <c r="Y80" s="35">
        <f t="shared" si="24"/>
        <v>22.31680170434792</v>
      </c>
      <c r="Z80" s="35">
        <f t="shared" si="24"/>
        <v>23.287097430623916</v>
      </c>
      <c r="AA80" s="35">
        <f t="shared" si="24"/>
        <v>24.257393156899912</v>
      </c>
      <c r="AB80" s="35">
        <f t="shared" si="24"/>
        <v>25.227688883175908</v>
      </c>
      <c r="AC80" s="35">
        <f t="shared" si="24"/>
        <v>26.197984609451904</v>
      </c>
      <c r="AD80" s="35">
        <f t="shared" si="24"/>
        <v>27.1682803357279</v>
      </c>
      <c r="AE80" s="35">
        <f t="shared" si="24"/>
        <v>28.1385760620039</v>
      </c>
      <c r="AF80" s="35">
        <f t="shared" si="24"/>
        <v>29.108871788279895</v>
      </c>
      <c r="AH80" s="1">
        <v>14</v>
      </c>
    </row>
    <row r="81" spans="1:34" ht="12.75">
      <c r="A81" s="35">
        <v>77</v>
      </c>
      <c r="C81" s="35">
        <f t="shared" si="22"/>
        <v>0.9743700647852352</v>
      </c>
      <c r="D81" s="35">
        <f t="shared" si="22"/>
        <v>1.9487401295704705</v>
      </c>
      <c r="E81" s="35">
        <f t="shared" si="22"/>
        <v>2.9231101943557056</v>
      </c>
      <c r="F81" s="35">
        <f t="shared" si="22"/>
        <v>3.897480259140941</v>
      </c>
      <c r="G81" s="35">
        <f t="shared" si="22"/>
        <v>4.871850323926176</v>
      </c>
      <c r="H81" s="35">
        <f t="shared" si="22"/>
        <v>5.846220388711411</v>
      </c>
      <c r="I81" s="35">
        <f t="shared" si="22"/>
        <v>6.820590453496647</v>
      </c>
      <c r="J81" s="35">
        <f t="shared" si="22"/>
        <v>7.794960518281882</v>
      </c>
      <c r="K81" s="35">
        <f t="shared" si="22"/>
        <v>8.769330583067116</v>
      </c>
      <c r="L81" s="35">
        <f t="shared" si="22"/>
        <v>9.743700647852352</v>
      </c>
      <c r="M81" s="35">
        <f t="shared" si="23"/>
        <v>10.718070712637587</v>
      </c>
      <c r="N81" s="35">
        <f t="shared" si="23"/>
        <v>11.692440777422823</v>
      </c>
      <c r="O81" s="35">
        <f t="shared" si="23"/>
        <v>12.666810842208058</v>
      </c>
      <c r="P81" s="35">
        <f t="shared" si="23"/>
        <v>13.641180906993293</v>
      </c>
      <c r="Q81" s="35">
        <f t="shared" si="23"/>
        <v>14.615550971778529</v>
      </c>
      <c r="R81" s="35">
        <f t="shared" si="23"/>
        <v>15.589921036563764</v>
      </c>
      <c r="S81" s="35">
        <f t="shared" si="23"/>
        <v>16.564291101349</v>
      </c>
      <c r="T81" s="35">
        <f t="shared" si="23"/>
        <v>17.538661166134233</v>
      </c>
      <c r="U81" s="35">
        <f t="shared" si="23"/>
        <v>18.51303123091947</v>
      </c>
      <c r="V81" s="35">
        <f t="shared" si="23"/>
        <v>19.487401295704704</v>
      </c>
      <c r="W81" s="35">
        <f t="shared" si="24"/>
        <v>20.46177136048994</v>
      </c>
      <c r="X81" s="35">
        <f t="shared" si="24"/>
        <v>21.436141425275174</v>
      </c>
      <c r="Y81" s="35">
        <f t="shared" si="24"/>
        <v>22.41051149006041</v>
      </c>
      <c r="Z81" s="35">
        <f t="shared" si="24"/>
        <v>23.384881554845645</v>
      </c>
      <c r="AA81" s="35">
        <f t="shared" si="24"/>
        <v>24.359251619630882</v>
      </c>
      <c r="AB81" s="35">
        <f t="shared" si="24"/>
        <v>25.333621684416116</v>
      </c>
      <c r="AC81" s="35">
        <f t="shared" si="24"/>
        <v>26.307991749201353</v>
      </c>
      <c r="AD81" s="35">
        <f t="shared" si="24"/>
        <v>27.282361813986586</v>
      </c>
      <c r="AE81" s="35">
        <f t="shared" si="24"/>
        <v>28.256731878771824</v>
      </c>
      <c r="AF81" s="35">
        <f t="shared" si="24"/>
        <v>29.231101943557057</v>
      </c>
      <c r="AH81" s="1">
        <v>13</v>
      </c>
    </row>
    <row r="82" spans="1:34" ht="12.75">
      <c r="A82" s="35">
        <v>78</v>
      </c>
      <c r="C82" s="35">
        <f t="shared" si="22"/>
        <v>0.9781476007338056</v>
      </c>
      <c r="D82" s="35">
        <f t="shared" si="22"/>
        <v>1.9562952014676112</v>
      </c>
      <c r="E82" s="35">
        <f t="shared" si="22"/>
        <v>2.9344428022014166</v>
      </c>
      <c r="F82" s="35">
        <f t="shared" si="22"/>
        <v>3.9125904029352223</v>
      </c>
      <c r="G82" s="35">
        <f t="shared" si="22"/>
        <v>4.890738003669028</v>
      </c>
      <c r="H82" s="35">
        <f t="shared" si="22"/>
        <v>5.868885604402833</v>
      </c>
      <c r="I82" s="35">
        <f t="shared" si="22"/>
        <v>6.847033205136639</v>
      </c>
      <c r="J82" s="35">
        <f t="shared" si="22"/>
        <v>7.825180805870445</v>
      </c>
      <c r="K82" s="35">
        <f t="shared" si="22"/>
        <v>8.80332840660425</v>
      </c>
      <c r="L82" s="35">
        <f t="shared" si="22"/>
        <v>9.781476007338055</v>
      </c>
      <c r="M82" s="35">
        <f t="shared" si="23"/>
        <v>10.75962360807186</v>
      </c>
      <c r="N82" s="35">
        <f t="shared" si="23"/>
        <v>11.737771208805666</v>
      </c>
      <c r="O82" s="35">
        <f t="shared" si="23"/>
        <v>12.715918809539472</v>
      </c>
      <c r="P82" s="35">
        <f t="shared" si="23"/>
        <v>13.694066410273278</v>
      </c>
      <c r="Q82" s="35">
        <f t="shared" si="23"/>
        <v>14.672214011007084</v>
      </c>
      <c r="R82" s="35">
        <f t="shared" si="23"/>
        <v>15.65036161174089</v>
      </c>
      <c r="S82" s="35">
        <f t="shared" si="23"/>
        <v>16.628509212474693</v>
      </c>
      <c r="T82" s="35">
        <f t="shared" si="23"/>
        <v>17.6066568132085</v>
      </c>
      <c r="U82" s="35">
        <f t="shared" si="23"/>
        <v>18.584804413942305</v>
      </c>
      <c r="V82" s="35">
        <f t="shared" si="23"/>
        <v>19.56295201467611</v>
      </c>
      <c r="W82" s="35">
        <f t="shared" si="24"/>
        <v>20.541099615409916</v>
      </c>
      <c r="X82" s="35">
        <f t="shared" si="24"/>
        <v>21.51924721614372</v>
      </c>
      <c r="Y82" s="35">
        <f t="shared" si="24"/>
        <v>22.497394816877527</v>
      </c>
      <c r="Z82" s="35">
        <f t="shared" si="24"/>
        <v>23.475542417611333</v>
      </c>
      <c r="AA82" s="35">
        <f t="shared" si="24"/>
        <v>24.45369001834514</v>
      </c>
      <c r="AB82" s="35">
        <f t="shared" si="24"/>
        <v>25.431837619078944</v>
      </c>
      <c r="AC82" s="35">
        <f t="shared" si="24"/>
        <v>26.40998521981275</v>
      </c>
      <c r="AD82" s="35">
        <f t="shared" si="24"/>
        <v>27.388132820546556</v>
      </c>
      <c r="AE82" s="35">
        <f t="shared" si="24"/>
        <v>28.36628042128036</v>
      </c>
      <c r="AF82" s="35">
        <f t="shared" si="24"/>
        <v>29.344428022014167</v>
      </c>
      <c r="AH82" s="1">
        <v>12</v>
      </c>
    </row>
    <row r="83" spans="1:34" ht="12.75">
      <c r="A83" s="35">
        <v>79</v>
      </c>
      <c r="C83" s="35">
        <f t="shared" si="22"/>
        <v>0.981627183447664</v>
      </c>
      <c r="D83" s="35">
        <f t="shared" si="22"/>
        <v>1.963254366895328</v>
      </c>
      <c r="E83" s="35">
        <f t="shared" si="22"/>
        <v>2.944881550342992</v>
      </c>
      <c r="F83" s="35">
        <f t="shared" si="22"/>
        <v>3.926508733790656</v>
      </c>
      <c r="G83" s="35">
        <f t="shared" si="22"/>
        <v>4.90813591723832</v>
      </c>
      <c r="H83" s="35">
        <f t="shared" si="22"/>
        <v>5.889763100685984</v>
      </c>
      <c r="I83" s="35">
        <f t="shared" si="22"/>
        <v>6.871390284133648</v>
      </c>
      <c r="J83" s="35">
        <f t="shared" si="22"/>
        <v>7.853017467581312</v>
      </c>
      <c r="K83" s="35">
        <f t="shared" si="22"/>
        <v>8.834644651028976</v>
      </c>
      <c r="L83" s="35">
        <f t="shared" si="22"/>
        <v>9.81627183447664</v>
      </c>
      <c r="M83" s="35">
        <f t="shared" si="23"/>
        <v>10.797899017924303</v>
      </c>
      <c r="N83" s="35">
        <f t="shared" si="23"/>
        <v>11.779526201371969</v>
      </c>
      <c r="O83" s="35">
        <f t="shared" si="23"/>
        <v>12.761153384819632</v>
      </c>
      <c r="P83" s="35">
        <f t="shared" si="23"/>
        <v>13.742780568267296</v>
      </c>
      <c r="Q83" s="35">
        <f t="shared" si="23"/>
        <v>14.72440775171496</v>
      </c>
      <c r="R83" s="35">
        <f t="shared" si="23"/>
        <v>15.706034935162624</v>
      </c>
      <c r="S83" s="35">
        <f t="shared" si="23"/>
        <v>16.687662118610287</v>
      </c>
      <c r="T83" s="35">
        <f t="shared" si="23"/>
        <v>17.66928930205795</v>
      </c>
      <c r="U83" s="35">
        <f t="shared" si="23"/>
        <v>18.650916485505615</v>
      </c>
      <c r="V83" s="35">
        <f t="shared" si="23"/>
        <v>19.63254366895328</v>
      </c>
      <c r="W83" s="35">
        <f t="shared" si="24"/>
        <v>20.614170852400942</v>
      </c>
      <c r="X83" s="35">
        <f t="shared" si="24"/>
        <v>21.595798035848606</v>
      </c>
      <c r="Y83" s="35">
        <f t="shared" si="24"/>
        <v>22.57742521929627</v>
      </c>
      <c r="Z83" s="35">
        <f t="shared" si="24"/>
        <v>23.559052402743937</v>
      </c>
      <c r="AA83" s="35">
        <f t="shared" si="24"/>
        <v>24.5406795861916</v>
      </c>
      <c r="AB83" s="35">
        <f t="shared" si="24"/>
        <v>25.522306769639265</v>
      </c>
      <c r="AC83" s="35">
        <f t="shared" si="24"/>
        <v>26.50393395308693</v>
      </c>
      <c r="AD83" s="35">
        <f t="shared" si="24"/>
        <v>27.485561136534592</v>
      </c>
      <c r="AE83" s="35">
        <f t="shared" si="24"/>
        <v>28.467188319982256</v>
      </c>
      <c r="AF83" s="35">
        <f t="shared" si="24"/>
        <v>29.44881550342992</v>
      </c>
      <c r="AH83" s="1">
        <v>11</v>
      </c>
    </row>
    <row r="84" spans="1:34" ht="12.75">
      <c r="A84" s="35">
        <v>80</v>
      </c>
      <c r="C84" s="35">
        <f t="shared" si="22"/>
        <v>0.984807753012208</v>
      </c>
      <c r="D84" s="35">
        <f t="shared" si="22"/>
        <v>1.969615506024416</v>
      </c>
      <c r="E84" s="35">
        <f t="shared" si="22"/>
        <v>2.954423259036624</v>
      </c>
      <c r="F84" s="35">
        <f t="shared" si="22"/>
        <v>3.939231012048832</v>
      </c>
      <c r="G84" s="35">
        <f t="shared" si="22"/>
        <v>4.92403876506104</v>
      </c>
      <c r="H84" s="35">
        <f t="shared" si="22"/>
        <v>5.908846518073248</v>
      </c>
      <c r="I84" s="35">
        <f t="shared" si="22"/>
        <v>6.893654271085456</v>
      </c>
      <c r="J84" s="35">
        <f t="shared" si="22"/>
        <v>7.878462024097664</v>
      </c>
      <c r="K84" s="35">
        <f t="shared" si="22"/>
        <v>8.863269777109872</v>
      </c>
      <c r="L84" s="35">
        <f t="shared" si="22"/>
        <v>9.84807753012208</v>
      </c>
      <c r="M84" s="35">
        <f t="shared" si="23"/>
        <v>10.832885283134289</v>
      </c>
      <c r="N84" s="35">
        <f t="shared" si="23"/>
        <v>11.817693036146496</v>
      </c>
      <c r="O84" s="35">
        <f t="shared" si="23"/>
        <v>12.802500789158705</v>
      </c>
      <c r="P84" s="35">
        <f t="shared" si="23"/>
        <v>13.787308542170912</v>
      </c>
      <c r="Q84" s="35">
        <f t="shared" si="23"/>
        <v>14.772116295183121</v>
      </c>
      <c r="R84" s="35">
        <f t="shared" si="23"/>
        <v>15.756924048195328</v>
      </c>
      <c r="S84" s="35">
        <f t="shared" si="23"/>
        <v>16.741731801207536</v>
      </c>
      <c r="T84" s="35">
        <f t="shared" si="23"/>
        <v>17.726539554219745</v>
      </c>
      <c r="U84" s="35">
        <f t="shared" si="23"/>
        <v>18.711347307231954</v>
      </c>
      <c r="V84" s="35">
        <f t="shared" si="23"/>
        <v>19.69615506024416</v>
      </c>
      <c r="W84" s="35">
        <f t="shared" si="24"/>
        <v>20.680962813256368</v>
      </c>
      <c r="X84" s="35">
        <f t="shared" si="24"/>
        <v>21.665770566268577</v>
      </c>
      <c r="Y84" s="35">
        <f t="shared" si="24"/>
        <v>22.650578319280786</v>
      </c>
      <c r="Z84" s="35">
        <f t="shared" si="24"/>
        <v>23.63538607229299</v>
      </c>
      <c r="AA84" s="35">
        <f t="shared" si="24"/>
        <v>24.6201938253052</v>
      </c>
      <c r="AB84" s="35">
        <f t="shared" si="24"/>
        <v>25.60500157831741</v>
      </c>
      <c r="AC84" s="35">
        <f t="shared" si="24"/>
        <v>26.589809331329615</v>
      </c>
      <c r="AD84" s="35">
        <f t="shared" si="24"/>
        <v>27.574617084341824</v>
      </c>
      <c r="AE84" s="35">
        <f t="shared" si="24"/>
        <v>28.559424837354033</v>
      </c>
      <c r="AF84" s="35">
        <f t="shared" si="24"/>
        <v>29.544232590366242</v>
      </c>
      <c r="AH84" s="1">
        <v>10</v>
      </c>
    </row>
  </sheetData>
  <printOptions/>
  <pageMargins left="0.75" right="0.75" top="1" bottom="1" header="0.5" footer="0.5"/>
  <pageSetup horizontalDpi="600" verticalDpi="600" orientation="portrait" paperSize="9"/>
  <headerFooter alignWithMargins="0">
    <oddHeader>&amp;L&amp;[TAB]</oddHeader>
    <oddFooter>&amp;LPage &amp;[PAGE]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NSWCCD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waldenda</dc:creator>
  <cp:keywords/>
  <dc:description/>
  <cp:lastModifiedBy> </cp:lastModifiedBy>
  <cp:lastPrinted>2009-07-01T01:37:29Z</cp:lastPrinted>
  <dcterms:created xsi:type="dcterms:W3CDTF">2009-06-30T12:07:55Z</dcterms:created>
  <dcterms:modified xsi:type="dcterms:W3CDTF">2009-07-08T23:49:42Z</dcterms:modified>
  <cp:category/>
  <cp:version/>
  <cp:contentType/>
  <cp:contentStatus/>
</cp:coreProperties>
</file>