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095" windowHeight="7380" activeTab="1"/>
  </bookViews>
  <sheets>
    <sheet name="Moon away from LAM" sheetId="1" r:id="rId1"/>
    <sheet name="Moon near LAM" sheetId="2" r:id="rId2"/>
    <sheet name="plots" sheetId="3" r:id="rId3"/>
  </sheets>
  <definedNames/>
  <calcPr fullCalcOnLoad="1"/>
</workbook>
</file>

<file path=xl/sharedStrings.xml><?xml version="1.0" encoding="utf-8"?>
<sst xmlns="http://schemas.openxmlformats.org/spreadsheetml/2006/main" count="117" uniqueCount="97">
  <si>
    <t>Moon Lines away from Meridianal Transit</t>
  </si>
  <si>
    <t>Date:</t>
  </si>
  <si>
    <t>GMT Hour</t>
  </si>
  <si>
    <t>HS deg</t>
  </si>
  <si>
    <t>HS minutes</t>
  </si>
  <si>
    <t>Crs</t>
  </si>
  <si>
    <t>Spd</t>
  </si>
  <si>
    <t>DR Lat</t>
  </si>
  <si>
    <t>DR Long</t>
  </si>
  <si>
    <t>190 true</t>
  </si>
  <si>
    <t>13.6 knots</t>
  </si>
  <si>
    <t>GMT Minute &amp; Sec</t>
  </si>
  <si>
    <t>50-54</t>
  </si>
  <si>
    <t>55-37</t>
  </si>
  <si>
    <t>57-21</t>
  </si>
  <si>
    <t>59-51</t>
  </si>
  <si>
    <t>01-00</t>
  </si>
  <si>
    <t>02-05</t>
  </si>
  <si>
    <t>02-34</t>
  </si>
  <si>
    <t>03-38</t>
  </si>
  <si>
    <t>04-26</t>
  </si>
  <si>
    <t>05-09</t>
  </si>
  <si>
    <t>05-52</t>
  </si>
  <si>
    <t>06-28</t>
  </si>
  <si>
    <t>07-01</t>
  </si>
  <si>
    <t>07-37</t>
  </si>
  <si>
    <t>08-13</t>
  </si>
  <si>
    <t>08-56</t>
  </si>
  <si>
    <t>09-33</t>
  </si>
  <si>
    <t>10-03</t>
  </si>
  <si>
    <t>10-33</t>
  </si>
  <si>
    <t>11-01</t>
  </si>
  <si>
    <t>11-29</t>
  </si>
  <si>
    <t>12-05</t>
  </si>
  <si>
    <t>12-38</t>
  </si>
  <si>
    <t>13-20</t>
  </si>
  <si>
    <t>13-49</t>
  </si>
  <si>
    <t>14-22</t>
  </si>
  <si>
    <t>15-01</t>
  </si>
  <si>
    <t>01-29</t>
  </si>
  <si>
    <t>03-04</t>
  </si>
  <si>
    <t>193 True</t>
  </si>
  <si>
    <t>13.5 knots</t>
  </si>
  <si>
    <t>21-58' North</t>
  </si>
  <si>
    <t>22-08' N</t>
  </si>
  <si>
    <t>130-08' E</t>
  </si>
  <si>
    <t>130-12' E</t>
  </si>
  <si>
    <t>39-40</t>
  </si>
  <si>
    <t>40-25</t>
  </si>
  <si>
    <t>41-05</t>
  </si>
  <si>
    <t>41-37</t>
  </si>
  <si>
    <t>42-08</t>
  </si>
  <si>
    <t>42-45</t>
  </si>
  <si>
    <t>43-21</t>
  </si>
  <si>
    <t>44-38</t>
  </si>
  <si>
    <t>45-18</t>
  </si>
  <si>
    <t>45-58</t>
  </si>
  <si>
    <t>47-06</t>
  </si>
  <si>
    <t>47-38</t>
  </si>
  <si>
    <t>48-15</t>
  </si>
  <si>
    <t>48-51</t>
  </si>
  <si>
    <t>49-24</t>
  </si>
  <si>
    <t>50-00</t>
  </si>
  <si>
    <t>50-34</t>
  </si>
  <si>
    <t>51-19</t>
  </si>
  <si>
    <t>51-45</t>
  </si>
  <si>
    <t>52-28</t>
  </si>
  <si>
    <t>52-59</t>
  </si>
  <si>
    <t>53-48</t>
  </si>
  <si>
    <t>54-19</t>
  </si>
  <si>
    <t>54-52</t>
  </si>
  <si>
    <t>55-19</t>
  </si>
  <si>
    <t>55-53</t>
  </si>
  <si>
    <t>57-13</t>
  </si>
  <si>
    <t>57-50</t>
  </si>
  <si>
    <t>58-37</t>
  </si>
  <si>
    <t>59-23</t>
  </si>
  <si>
    <t>00-00</t>
  </si>
  <si>
    <t>00-58</t>
  </si>
  <si>
    <t>01-35</t>
  </si>
  <si>
    <t>Moon Lines near Meridianal Transit</t>
  </si>
  <si>
    <t>Ht eye</t>
  </si>
  <si>
    <t>107 ft</t>
  </si>
  <si>
    <t xml:space="preserve">IE </t>
  </si>
  <si>
    <t>0.8 on</t>
  </si>
  <si>
    <t>all shots upper limb</t>
  </si>
  <si>
    <t>hours</t>
  </si>
  <si>
    <t>alt</t>
  </si>
  <si>
    <t xml:space="preserve">peak at </t>
  </si>
  <si>
    <t>scatter</t>
  </si>
  <si>
    <t>hrs</t>
  </si>
  <si>
    <t>arc-min (rms)</t>
  </si>
  <si>
    <t>max alt</t>
  </si>
  <si>
    <t>deg</t>
  </si>
  <si>
    <t>offset (hrs)</t>
  </si>
  <si>
    <t>calc. alt</t>
  </si>
  <si>
    <t>dummy alt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</si>
</sst>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"/>
    <numFmt numFmtId="174" formatCode="0.0"/>
    <numFmt numFmtId="175" formatCode="0.00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.75"/>
      <name val="Arial"/>
      <family val="0"/>
    </font>
    <font>
      <sz val="15.75"/>
      <name val="Arial"/>
      <family val="0"/>
    </font>
    <font>
      <vertAlign val="superscript"/>
      <sz val="15"/>
      <name val="Arial"/>
      <family val="0"/>
    </font>
    <font>
      <sz val="12"/>
      <name val="Arial"/>
      <family val="0"/>
    </font>
    <font>
      <sz val="15"/>
      <name val="Arial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9.75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Moon away from LAM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9"/>
          <c:w val="0.98175"/>
          <c:h val="0.9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'Moon away from LAM'!$I$5:$I$33</c:f>
              <c:numCache/>
            </c:numRef>
          </c:xVal>
          <c:yVal>
            <c:numRef>
              <c:f>'Moon away from LAM'!$J$5:$J$33</c:f>
              <c:numCache/>
            </c:numRef>
          </c:yVal>
          <c:smooth val="0"/>
        </c:ser>
        <c:axId val="58523028"/>
        <c:axId val="56945205"/>
      </c:scatterChart>
      <c:valAx>
        <c:axId val="5852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6945205"/>
        <c:crosses val="autoZero"/>
        <c:crossBetween val="midCat"/>
        <c:dispUnits/>
      </c:valAx>
      <c:valAx>
        <c:axId val="56945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52302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Moon near LAM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345"/>
          <c:w val="0.962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'Moon near LAM'!$J$4</c:f>
              <c:strCache>
                <c:ptCount val="1"/>
                <c:pt idx="0">
                  <c:v>alt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/>
            </c:trendlineLbl>
          </c:trendline>
          <c:xVal>
            <c:numRef>
              <c:f>'Moon near LAM'!$I$5:$I$37</c:f>
              <c:numCache/>
            </c:numRef>
          </c:xVal>
          <c:yVal>
            <c:numRef>
              <c:f>'Moon near LAM'!$J$5:$J$37</c:f>
              <c:numCache/>
            </c:numRef>
          </c:yVal>
          <c:smooth val="0"/>
        </c:ser>
        <c:axId val="42744798"/>
        <c:axId val="49158863"/>
      </c:scatterChart>
      <c:valAx>
        <c:axId val="4274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158863"/>
        <c:crosses val="autoZero"/>
        <c:crossBetween val="midCat"/>
        <c:dispUnits/>
      </c:valAx>
      <c:valAx>
        <c:axId val="49158863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deg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744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Moon away from LAM</a:t>
            </a:r>
          </a:p>
        </c:rich>
      </c:tx>
      <c:layout>
        <c:manualLayout>
          <c:xMode val="factor"/>
          <c:yMode val="factor"/>
          <c:x val="0.00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35"/>
          <c:w val="0.9787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'Moon away from LAM'!$I$5:$I$33</c:f>
              <c:numCache>
                <c:ptCount val="29"/>
                <c:pt idx="0">
                  <c:v>8.848333333333334</c:v>
                </c:pt>
                <c:pt idx="1">
                  <c:v>8.926944444444445</c:v>
                </c:pt>
                <c:pt idx="2">
                  <c:v>8.955833333333333</c:v>
                </c:pt>
                <c:pt idx="3">
                  <c:v>8.997499999999999</c:v>
                </c:pt>
                <c:pt idx="4">
                  <c:v>9.016666666666667</c:v>
                </c:pt>
                <c:pt idx="5">
                  <c:v>9.024722222222223</c:v>
                </c:pt>
                <c:pt idx="6">
                  <c:v>9.034722222222221</c:v>
                </c:pt>
                <c:pt idx="7">
                  <c:v>9.042777777777777</c:v>
                </c:pt>
                <c:pt idx="8">
                  <c:v>9.051111111111112</c:v>
                </c:pt>
                <c:pt idx="9">
                  <c:v>9.060555555555556</c:v>
                </c:pt>
                <c:pt idx="10">
                  <c:v>9.073888888888888</c:v>
                </c:pt>
                <c:pt idx="11">
                  <c:v>9.085833333333333</c:v>
                </c:pt>
                <c:pt idx="12">
                  <c:v>9.097777777777779</c:v>
                </c:pt>
                <c:pt idx="13">
                  <c:v>9.107777777777777</c:v>
                </c:pt>
                <c:pt idx="14">
                  <c:v>9.116944444444444</c:v>
                </c:pt>
                <c:pt idx="15">
                  <c:v>9.126944444444446</c:v>
                </c:pt>
                <c:pt idx="16">
                  <c:v>9.136944444444444</c:v>
                </c:pt>
                <c:pt idx="17">
                  <c:v>9.148888888888889</c:v>
                </c:pt>
                <c:pt idx="18">
                  <c:v>9.159166666666668</c:v>
                </c:pt>
                <c:pt idx="19">
                  <c:v>9.167499999999999</c:v>
                </c:pt>
                <c:pt idx="20">
                  <c:v>9.175833333333333</c:v>
                </c:pt>
                <c:pt idx="21">
                  <c:v>9.18361111111111</c:v>
                </c:pt>
                <c:pt idx="22">
                  <c:v>9.19138888888889</c:v>
                </c:pt>
                <c:pt idx="23">
                  <c:v>9.201388888888888</c:v>
                </c:pt>
                <c:pt idx="24">
                  <c:v>9.210555555555555</c:v>
                </c:pt>
                <c:pt idx="25">
                  <c:v>9.222222222222223</c:v>
                </c:pt>
                <c:pt idx="26">
                  <c:v>9.230277777777777</c:v>
                </c:pt>
                <c:pt idx="27">
                  <c:v>9.239444444444443</c:v>
                </c:pt>
                <c:pt idx="28">
                  <c:v>9.250277777777777</c:v>
                </c:pt>
              </c:numCache>
            </c:numRef>
          </c:xVal>
          <c:yVal>
            <c:numRef>
              <c:f>'Moon away from LAM'!$J$5:$J$33</c:f>
              <c:numCache>
                <c:ptCount val="29"/>
                <c:pt idx="0">
                  <c:v>52.553333333333335</c:v>
                </c:pt>
                <c:pt idx="1">
                  <c:v>52.96</c:v>
                </c:pt>
                <c:pt idx="2">
                  <c:v>53.123333333333335</c:v>
                </c:pt>
                <c:pt idx="3">
                  <c:v>53.31</c:v>
                </c:pt>
                <c:pt idx="4">
                  <c:v>53.41166666666667</c:v>
                </c:pt>
                <c:pt idx="5">
                  <c:v>53.445</c:v>
                </c:pt>
                <c:pt idx="6">
                  <c:v>53.48833333333334</c:v>
                </c:pt>
                <c:pt idx="7">
                  <c:v>53.53</c:v>
                </c:pt>
                <c:pt idx="8">
                  <c:v>53.56</c:v>
                </c:pt>
                <c:pt idx="9">
                  <c:v>53.60333333333333</c:v>
                </c:pt>
                <c:pt idx="10">
                  <c:v>53.66</c:v>
                </c:pt>
                <c:pt idx="11">
                  <c:v>53.71333333333333</c:v>
                </c:pt>
                <c:pt idx="12">
                  <c:v>53.775</c:v>
                </c:pt>
                <c:pt idx="13">
                  <c:v>53.803333333333335</c:v>
                </c:pt>
                <c:pt idx="14">
                  <c:v>53.85166666666667</c:v>
                </c:pt>
                <c:pt idx="15">
                  <c:v>53.89833333333333</c:v>
                </c:pt>
                <c:pt idx="16">
                  <c:v>53.92666666666667</c:v>
                </c:pt>
                <c:pt idx="17">
                  <c:v>53.971666666666664</c:v>
                </c:pt>
                <c:pt idx="18">
                  <c:v>54.026666666666664</c:v>
                </c:pt>
                <c:pt idx="19">
                  <c:v>54.056666666666665</c:v>
                </c:pt>
                <c:pt idx="20">
                  <c:v>54.093333333333334</c:v>
                </c:pt>
                <c:pt idx="21">
                  <c:v>54.11833333333333</c:v>
                </c:pt>
                <c:pt idx="22">
                  <c:v>54.145</c:v>
                </c:pt>
                <c:pt idx="23">
                  <c:v>54.18</c:v>
                </c:pt>
                <c:pt idx="24">
                  <c:v>54.235</c:v>
                </c:pt>
                <c:pt idx="25">
                  <c:v>54.25666666666667</c:v>
                </c:pt>
                <c:pt idx="26">
                  <c:v>54.288333333333334</c:v>
                </c:pt>
                <c:pt idx="27">
                  <c:v>54.31666666666667</c:v>
                </c:pt>
                <c:pt idx="28">
                  <c:v>54.37</c:v>
                </c:pt>
              </c:numCache>
            </c:numRef>
          </c:yVal>
          <c:smooth val="0"/>
        </c:ser>
        <c:axId val="39776584"/>
        <c:axId val="22444937"/>
      </c:scatterChart>
      <c:valAx>
        <c:axId val="3977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2444937"/>
        <c:crosses val="autoZero"/>
        <c:crossBetween val="midCat"/>
        <c:dispUnits/>
      </c:valAx>
      <c:valAx>
        <c:axId val="22444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7658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Moon near LAM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34"/>
          <c:w val="0.95275"/>
          <c:h val="0.9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'Moon near LAM'!$J$4</c:f>
              <c:strCache>
                <c:ptCount val="1"/>
                <c:pt idx="0">
                  <c:v>alt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/>
            </c:trendlineLbl>
          </c:trendline>
          <c:xVal>
            <c:numRef>
              <c:f>'Moon near LAM'!$I$5:$I$37</c:f>
              <c:numCache>
                <c:ptCount val="33"/>
                <c:pt idx="0">
                  <c:v>9.661111111111111</c:v>
                </c:pt>
                <c:pt idx="1">
                  <c:v>9.67361111111111</c:v>
                </c:pt>
                <c:pt idx="2">
                  <c:v>9.684722222222222</c:v>
                </c:pt>
                <c:pt idx="3">
                  <c:v>9.693611111111112</c:v>
                </c:pt>
                <c:pt idx="4">
                  <c:v>9.702222222222222</c:v>
                </c:pt>
                <c:pt idx="5">
                  <c:v>9.712499999999999</c:v>
                </c:pt>
                <c:pt idx="6">
                  <c:v>9.7225</c:v>
                </c:pt>
                <c:pt idx="7">
                  <c:v>9.743888888888888</c:v>
                </c:pt>
                <c:pt idx="8">
                  <c:v>9.755</c:v>
                </c:pt>
                <c:pt idx="9">
                  <c:v>9.766111111111112</c:v>
                </c:pt>
                <c:pt idx="10">
                  <c:v>9.785</c:v>
                </c:pt>
                <c:pt idx="11">
                  <c:v>9.793888888888889</c:v>
                </c:pt>
                <c:pt idx="12">
                  <c:v>9.804166666666667</c:v>
                </c:pt>
                <c:pt idx="13">
                  <c:v>9.814166666666667</c:v>
                </c:pt>
                <c:pt idx="14">
                  <c:v>9.823333333333332</c:v>
                </c:pt>
                <c:pt idx="15">
                  <c:v>9.833333333333334</c:v>
                </c:pt>
                <c:pt idx="16">
                  <c:v>9.842777777777778</c:v>
                </c:pt>
                <c:pt idx="17">
                  <c:v>9.855277777777777</c:v>
                </c:pt>
                <c:pt idx="18">
                  <c:v>9.862499999999999</c:v>
                </c:pt>
                <c:pt idx="19">
                  <c:v>9.874444444444444</c:v>
                </c:pt>
                <c:pt idx="20">
                  <c:v>9.883055555555556</c:v>
                </c:pt>
                <c:pt idx="21">
                  <c:v>9.896666666666667</c:v>
                </c:pt>
                <c:pt idx="22">
                  <c:v>9.905277777777778</c:v>
                </c:pt>
                <c:pt idx="23">
                  <c:v>9.914444444444445</c:v>
                </c:pt>
                <c:pt idx="24">
                  <c:v>9.921944444444444</c:v>
                </c:pt>
                <c:pt idx="25">
                  <c:v>9.931388888888888</c:v>
                </c:pt>
                <c:pt idx="26">
                  <c:v>9.95361111111111</c:v>
                </c:pt>
                <c:pt idx="27">
                  <c:v>9.963888888888889</c:v>
                </c:pt>
                <c:pt idx="28">
                  <c:v>9.976944444444445</c:v>
                </c:pt>
                <c:pt idx="29">
                  <c:v>9.989722222222222</c:v>
                </c:pt>
                <c:pt idx="30">
                  <c:v>10</c:v>
                </c:pt>
                <c:pt idx="31">
                  <c:v>10.016111111111112</c:v>
                </c:pt>
                <c:pt idx="32">
                  <c:v>10.02638888888889</c:v>
                </c:pt>
              </c:numCache>
            </c:numRef>
          </c:xVal>
          <c:yVal>
            <c:numRef>
              <c:f>'Moon near LAM'!$J$5:$J$37</c:f>
              <c:numCache>
                <c:ptCount val="33"/>
                <c:pt idx="0">
                  <c:v>55.31333333333333</c:v>
                </c:pt>
                <c:pt idx="1">
                  <c:v>55.335</c:v>
                </c:pt>
                <c:pt idx="2">
                  <c:v>55.343333333333334</c:v>
                </c:pt>
                <c:pt idx="3">
                  <c:v>55.36</c:v>
                </c:pt>
                <c:pt idx="4">
                  <c:v>55.36333333333334</c:v>
                </c:pt>
                <c:pt idx="5">
                  <c:v>55.37166666666667</c:v>
                </c:pt>
                <c:pt idx="6">
                  <c:v>55.39</c:v>
                </c:pt>
                <c:pt idx="7">
                  <c:v>55.4</c:v>
                </c:pt>
                <c:pt idx="8">
                  <c:v>55.41</c:v>
                </c:pt>
                <c:pt idx="9">
                  <c:v>55.413333333333334</c:v>
                </c:pt>
                <c:pt idx="10">
                  <c:v>55.42166666666667</c:v>
                </c:pt>
                <c:pt idx="11">
                  <c:v>55.42</c:v>
                </c:pt>
                <c:pt idx="12">
                  <c:v>55.42666666666667</c:v>
                </c:pt>
                <c:pt idx="13">
                  <c:v>55.458333333333336</c:v>
                </c:pt>
                <c:pt idx="14">
                  <c:v>55.446666666666665</c:v>
                </c:pt>
                <c:pt idx="15">
                  <c:v>55.458333333333336</c:v>
                </c:pt>
                <c:pt idx="16">
                  <c:v>55.45333333333333</c:v>
                </c:pt>
                <c:pt idx="17">
                  <c:v>55.45333333333333</c:v>
                </c:pt>
                <c:pt idx="18">
                  <c:v>55.446666666666665</c:v>
                </c:pt>
                <c:pt idx="19">
                  <c:v>55.44833333333333</c:v>
                </c:pt>
                <c:pt idx="20">
                  <c:v>55.44166666666667</c:v>
                </c:pt>
                <c:pt idx="21">
                  <c:v>55.446666666666665</c:v>
                </c:pt>
                <c:pt idx="22">
                  <c:v>55.446666666666665</c:v>
                </c:pt>
                <c:pt idx="23">
                  <c:v>55.435</c:v>
                </c:pt>
                <c:pt idx="24">
                  <c:v>55.42666666666667</c:v>
                </c:pt>
                <c:pt idx="25">
                  <c:v>55.413333333333334</c:v>
                </c:pt>
                <c:pt idx="26">
                  <c:v>55.40833333333333</c:v>
                </c:pt>
                <c:pt idx="27">
                  <c:v>55.41833333333334</c:v>
                </c:pt>
                <c:pt idx="28">
                  <c:v>55.38666666666666</c:v>
                </c:pt>
                <c:pt idx="29">
                  <c:v>55.38</c:v>
                </c:pt>
                <c:pt idx="30">
                  <c:v>55.373333333333335</c:v>
                </c:pt>
                <c:pt idx="31">
                  <c:v>55.38333333333333</c:v>
                </c:pt>
                <c:pt idx="32">
                  <c:v>55.36833333333333</c:v>
                </c:pt>
              </c:numCache>
            </c:numRef>
          </c:yVal>
          <c:smooth val="0"/>
        </c:ser>
        <c:axId val="677842"/>
        <c:axId val="6100579"/>
      </c:scatterChart>
      <c:valAx>
        <c:axId val="67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0579"/>
        <c:crosses val="autoZero"/>
        <c:crossBetween val="midCat"/>
        <c:dispUnits/>
      </c:valAx>
      <c:valAx>
        <c:axId val="6100579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deg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7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9</xdr:col>
      <xdr:colOff>104775</xdr:colOff>
      <xdr:row>57</xdr:row>
      <xdr:rowOff>133350</xdr:rowOff>
    </xdr:to>
    <xdr:graphicFrame>
      <xdr:nvGraphicFramePr>
        <xdr:cNvPr id="1" name="Chart 2"/>
        <xdr:cNvGraphicFramePr/>
      </xdr:nvGraphicFramePr>
      <xdr:xfrm>
        <a:off x="0" y="6667500"/>
        <a:ext cx="62960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0.51075</cdr:y>
    </cdr:from>
    <cdr:to>
      <cdr:x>0.5285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2381250"/>
          <a:ext cx="2190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10</xdr:col>
      <xdr:colOff>0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0" y="7620000"/>
        <a:ext cx="6829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0.51675</cdr:y>
    </cdr:from>
    <cdr:to>
      <cdr:x>0.5265</cdr:x>
      <cdr:y>0.583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2286000"/>
          <a:ext cx="142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314325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45815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15</xdr:col>
      <xdr:colOff>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4600575" y="0"/>
        <a:ext cx="45434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31">
      <selection activeCell="K48" sqref="K48"/>
    </sheetView>
  </sheetViews>
  <sheetFormatPr defaultColWidth="9.140625" defaultRowHeight="15"/>
  <cols>
    <col min="2" max="2" width="17.57421875" style="0" customWidth="1"/>
    <col min="4" max="4" width="11.28125" style="0" customWidth="1"/>
    <col min="12" max="12" width="9.57421875" style="0" bestFit="1" customWidth="1"/>
  </cols>
  <sheetData>
    <row r="1" spans="1:11" ht="15">
      <c r="A1" s="14" t="s">
        <v>0</v>
      </c>
      <c r="B1" s="14"/>
      <c r="C1" s="14"/>
      <c r="D1" s="14"/>
      <c r="E1" s="14"/>
      <c r="F1" t="s">
        <v>5</v>
      </c>
      <c r="G1" t="s">
        <v>9</v>
      </c>
      <c r="J1" t="s">
        <v>94</v>
      </c>
      <c r="K1" s="11">
        <v>0</v>
      </c>
    </row>
    <row r="2" spans="6:11" ht="15">
      <c r="F2" t="s">
        <v>6</v>
      </c>
      <c r="G2" t="s">
        <v>10</v>
      </c>
      <c r="K2" s="7"/>
    </row>
    <row r="3" spans="1:11" ht="15">
      <c r="A3" t="s">
        <v>1</v>
      </c>
      <c r="B3" s="1">
        <v>39994</v>
      </c>
      <c r="E3">
        <v>1800</v>
      </c>
      <c r="F3" t="s">
        <v>7</v>
      </c>
      <c r="G3" t="s">
        <v>44</v>
      </c>
      <c r="K3" s="7"/>
    </row>
    <row r="4" spans="1:13" ht="15">
      <c r="A4" t="s">
        <v>2</v>
      </c>
      <c r="B4" t="s">
        <v>11</v>
      </c>
      <c r="C4" t="s">
        <v>3</v>
      </c>
      <c r="D4" t="s">
        <v>4</v>
      </c>
      <c r="F4" t="s">
        <v>8</v>
      </c>
      <c r="G4" t="s">
        <v>46</v>
      </c>
      <c r="I4" s="8" t="s">
        <v>86</v>
      </c>
      <c r="J4" s="8" t="s">
        <v>87</v>
      </c>
      <c r="K4" s="12" t="s">
        <v>95</v>
      </c>
      <c r="M4" t="s">
        <v>96</v>
      </c>
    </row>
    <row r="5" spans="1:13" ht="15">
      <c r="A5">
        <v>8</v>
      </c>
      <c r="B5" t="s">
        <v>12</v>
      </c>
      <c r="C5">
        <v>52</v>
      </c>
      <c r="D5">
        <v>33.2</v>
      </c>
      <c r="I5" s="7">
        <f>1*(A5+LEFT(B5,2)/60+MID(B5,4,2)/3600)</f>
        <v>8.848333333333334</v>
      </c>
      <c r="J5" s="7">
        <f>1*(C5+D5/60)</f>
        <v>52.553333333333335</v>
      </c>
      <c r="K5" s="7">
        <f>-2.4093*(I5+K$1)^2+48.111*(I5+K$1)-184.52</f>
        <v>52.550833407499965</v>
      </c>
      <c r="L5" s="9">
        <f>(J5-K5)*(J5-K5)</f>
        <v>6.2496291723473485E-06</v>
      </c>
      <c r="M5" s="7">
        <f ca="1">-2.4093*(I5+K$1)^2+48.111*(I5+K$1)-184.52+0.381*NORMSINV(RAND())/60</f>
        <v>52.55352766754703</v>
      </c>
    </row>
    <row r="6" spans="1:13" ht="15">
      <c r="A6">
        <v>8</v>
      </c>
      <c r="B6" t="s">
        <v>13</v>
      </c>
      <c r="C6">
        <v>52</v>
      </c>
      <c r="D6">
        <v>57.6</v>
      </c>
      <c r="I6" s="7">
        <f aca="true" t="shared" si="0" ref="I6:I33">1*(A6+LEFT(B6,2)/60+MID(B6,4,2)/3600)</f>
        <v>8.926944444444445</v>
      </c>
      <c r="J6" s="7">
        <f aca="true" t="shared" si="1" ref="J6:J33">1*(C6+D6/60)</f>
        <v>52.96</v>
      </c>
      <c r="K6" s="7">
        <f aca="true" t="shared" si="2" ref="K6:K33">-2.4093*(I6+K$1)^2+48.111*(I6+K$1)-184.52</f>
        <v>52.966294957430534</v>
      </c>
      <c r="L6" s="9">
        <f aca="true" t="shared" si="3" ref="L6:L33">(J6-K6)*(J6-K6)</f>
        <v>3.962648905222947E-05</v>
      </c>
      <c r="M6" s="7">
        <f aca="true" ca="1" t="shared" si="4" ref="M6:M33">-2.4093*(I6+K$1)^2+48.111*(I6+K$1)-184.52+0.381*NORMSINV(RAND())/60</f>
        <v>52.9765478321753</v>
      </c>
    </row>
    <row r="7" spans="1:13" ht="15">
      <c r="A7">
        <v>8</v>
      </c>
      <c r="B7" t="s">
        <v>14</v>
      </c>
      <c r="C7">
        <v>53</v>
      </c>
      <c r="D7">
        <v>7.4</v>
      </c>
      <c r="I7" s="7">
        <f t="shared" si="0"/>
        <v>8.955833333333333</v>
      </c>
      <c r="J7" s="7">
        <f t="shared" si="1"/>
        <v>53.123333333333335</v>
      </c>
      <c r="K7" s="7">
        <f t="shared" si="2"/>
        <v>53.11149119187496</v>
      </c>
      <c r="L7" s="9">
        <f t="shared" si="3"/>
        <v>0.00014023631432013057</v>
      </c>
      <c r="M7" s="7">
        <f ca="1" t="shared" si="4"/>
        <v>53.116290170227444</v>
      </c>
    </row>
    <row r="8" spans="1:13" ht="15">
      <c r="A8">
        <v>8</v>
      </c>
      <c r="B8" t="s">
        <v>15</v>
      </c>
      <c r="C8">
        <v>53</v>
      </c>
      <c r="D8">
        <v>18.6</v>
      </c>
      <c r="I8" s="7">
        <f t="shared" si="0"/>
        <v>8.997499999999999</v>
      </c>
      <c r="J8" s="7">
        <f t="shared" si="1"/>
        <v>53.31</v>
      </c>
      <c r="K8" s="7">
        <f t="shared" si="2"/>
        <v>53.31382594187497</v>
      </c>
      <c r="L8" s="9">
        <f t="shared" si="3"/>
        <v>1.4637831230608064E-05</v>
      </c>
      <c r="M8" s="7">
        <f ca="1" t="shared" si="4"/>
        <v>53.313126279765385</v>
      </c>
    </row>
    <row r="9" spans="1:13" ht="15">
      <c r="A9">
        <v>9</v>
      </c>
      <c r="B9" s="2" t="s">
        <v>16</v>
      </c>
      <c r="C9">
        <v>53</v>
      </c>
      <c r="D9">
        <v>24.7</v>
      </c>
      <c r="I9" s="7">
        <f t="shared" si="0"/>
        <v>9.016666666666667</v>
      </c>
      <c r="J9" s="7">
        <f t="shared" si="1"/>
        <v>53.41166666666667</v>
      </c>
      <c r="K9" s="7">
        <f t="shared" si="2"/>
        <v>53.404090749999966</v>
      </c>
      <c r="L9" s="9">
        <f t="shared" si="3"/>
        <v>5.739451334082304E-05</v>
      </c>
      <c r="M9" s="7">
        <f ca="1" t="shared" si="4"/>
        <v>53.41178372685107</v>
      </c>
    </row>
    <row r="10" spans="1:13" ht="15">
      <c r="A10">
        <v>9</v>
      </c>
      <c r="B10" s="2" t="s">
        <v>39</v>
      </c>
      <c r="C10">
        <v>53</v>
      </c>
      <c r="D10">
        <v>26.7</v>
      </c>
      <c r="I10" s="7">
        <f t="shared" si="0"/>
        <v>9.024722222222223</v>
      </c>
      <c r="J10" s="7">
        <f t="shared" si="1"/>
        <v>53.445</v>
      </c>
      <c r="K10" s="7">
        <f t="shared" si="2"/>
        <v>53.44149979743051</v>
      </c>
      <c r="L10" s="9">
        <f t="shared" si="3"/>
        <v>1.2251418027469968E-05</v>
      </c>
      <c r="M10" s="7">
        <f ca="1" t="shared" si="4"/>
        <v>53.44891075236646</v>
      </c>
    </row>
    <row r="11" spans="1:13" ht="15">
      <c r="A11">
        <v>9</v>
      </c>
      <c r="B11" s="3" t="s">
        <v>17</v>
      </c>
      <c r="C11">
        <v>53</v>
      </c>
      <c r="D11">
        <v>29.3</v>
      </c>
      <c r="I11" s="7">
        <f t="shared" si="0"/>
        <v>9.034722222222221</v>
      </c>
      <c r="J11" s="7">
        <f t="shared" si="1"/>
        <v>53.48833333333334</v>
      </c>
      <c r="K11" s="7">
        <f t="shared" si="2"/>
        <v>53.48750360243051</v>
      </c>
      <c r="L11" s="9">
        <f t="shared" si="3"/>
        <v>6.884533711099914E-07</v>
      </c>
      <c r="M11" s="7">
        <f ca="1" t="shared" si="4"/>
        <v>53.4786834619654</v>
      </c>
    </row>
    <row r="12" spans="1:13" ht="15">
      <c r="A12">
        <v>9</v>
      </c>
      <c r="B12" s="4" t="s">
        <v>18</v>
      </c>
      <c r="C12">
        <v>53</v>
      </c>
      <c r="D12">
        <v>31.8</v>
      </c>
      <c r="I12" s="7">
        <f t="shared" si="0"/>
        <v>9.042777777777777</v>
      </c>
      <c r="J12" s="7">
        <f t="shared" si="1"/>
        <v>53.53</v>
      </c>
      <c r="K12" s="7">
        <f t="shared" si="2"/>
        <v>53.5242117963889</v>
      </c>
      <c r="L12" s="9">
        <f t="shared" si="3"/>
        <v>3.350330104359601E-05</v>
      </c>
      <c r="M12" s="7">
        <f ca="1" t="shared" si="4"/>
        <v>53.526202120610776</v>
      </c>
    </row>
    <row r="13" spans="1:13" ht="15">
      <c r="A13">
        <v>9</v>
      </c>
      <c r="B13" s="4" t="s">
        <v>40</v>
      </c>
      <c r="C13">
        <v>53</v>
      </c>
      <c r="D13">
        <v>33.6</v>
      </c>
      <c r="I13" s="7">
        <f t="shared" si="0"/>
        <v>9.051111111111112</v>
      </c>
      <c r="J13" s="7">
        <f t="shared" si="1"/>
        <v>53.56</v>
      </c>
      <c r="K13" s="7">
        <f t="shared" si="2"/>
        <v>53.561856742222176</v>
      </c>
      <c r="L13" s="9">
        <f t="shared" si="3"/>
        <v>3.4474916796020825E-06</v>
      </c>
      <c r="M13" s="7">
        <f ca="1" t="shared" si="4"/>
        <v>53.57199058821209</v>
      </c>
    </row>
    <row r="14" spans="1:13" ht="15">
      <c r="A14">
        <v>9</v>
      </c>
      <c r="B14" s="4" t="s">
        <v>19</v>
      </c>
      <c r="C14">
        <v>53</v>
      </c>
      <c r="D14">
        <v>36.2</v>
      </c>
      <c r="I14" s="7">
        <f t="shared" si="0"/>
        <v>9.060555555555556</v>
      </c>
      <c r="J14" s="7">
        <f t="shared" si="1"/>
        <v>53.60333333333333</v>
      </c>
      <c r="K14" s="7">
        <f t="shared" si="2"/>
        <v>53.6041164897222</v>
      </c>
      <c r="L14" s="9">
        <f t="shared" si="3"/>
        <v>6.133339294279838E-07</v>
      </c>
      <c r="M14" s="7">
        <f ca="1" t="shared" si="4"/>
        <v>53.60456891160882</v>
      </c>
    </row>
    <row r="15" spans="1:13" ht="15">
      <c r="A15">
        <v>9</v>
      </c>
      <c r="B15" s="4" t="s">
        <v>20</v>
      </c>
      <c r="C15">
        <v>53</v>
      </c>
      <c r="D15">
        <v>39.6</v>
      </c>
      <c r="I15" s="7">
        <f t="shared" si="0"/>
        <v>9.073888888888888</v>
      </c>
      <c r="J15" s="7">
        <f t="shared" si="1"/>
        <v>53.66</v>
      </c>
      <c r="K15" s="7">
        <f t="shared" si="2"/>
        <v>53.6630455963888</v>
      </c>
      <c r="L15" s="9">
        <f t="shared" si="3"/>
        <v>9.275657363481598E-06</v>
      </c>
      <c r="M15" s="7">
        <f ca="1" t="shared" si="4"/>
        <v>53.66506051613274</v>
      </c>
    </row>
    <row r="16" spans="1:13" ht="15">
      <c r="A16">
        <v>9</v>
      </c>
      <c r="B16" s="4" t="s">
        <v>21</v>
      </c>
      <c r="C16">
        <v>53</v>
      </c>
      <c r="D16">
        <v>42.8</v>
      </c>
      <c r="I16" s="7">
        <f t="shared" si="0"/>
        <v>9.085833333333333</v>
      </c>
      <c r="J16" s="7">
        <f t="shared" si="1"/>
        <v>53.71333333333333</v>
      </c>
      <c r="K16" s="7">
        <f t="shared" si="2"/>
        <v>53.71510881687496</v>
      </c>
      <c r="L16" s="9">
        <f t="shared" si="3"/>
        <v>3.152341806593239E-06</v>
      </c>
      <c r="M16" s="7">
        <f ca="1" t="shared" si="4"/>
        <v>53.71324878322608</v>
      </c>
    </row>
    <row r="17" spans="1:13" ht="15">
      <c r="A17">
        <v>9</v>
      </c>
      <c r="B17" s="2" t="s">
        <v>22</v>
      </c>
      <c r="C17">
        <v>53</v>
      </c>
      <c r="D17">
        <v>46.5</v>
      </c>
      <c r="I17" s="7">
        <f t="shared" si="0"/>
        <v>9.097777777777779</v>
      </c>
      <c r="J17" s="7">
        <f t="shared" si="1"/>
        <v>53.775</v>
      </c>
      <c r="K17" s="7">
        <f t="shared" si="2"/>
        <v>53.76648456888884</v>
      </c>
      <c r="L17" s="9">
        <f t="shared" si="3"/>
        <v>7.251256700885375E-05</v>
      </c>
      <c r="M17" s="7">
        <f ca="1" t="shared" si="4"/>
        <v>53.76231473633848</v>
      </c>
    </row>
    <row r="18" spans="1:13" ht="15">
      <c r="A18">
        <v>9</v>
      </c>
      <c r="B18" s="4" t="s">
        <v>23</v>
      </c>
      <c r="C18">
        <v>53</v>
      </c>
      <c r="D18">
        <v>48.2</v>
      </c>
      <c r="I18" s="7">
        <f t="shared" si="0"/>
        <v>9.107777777777777</v>
      </c>
      <c r="J18" s="7">
        <f t="shared" si="1"/>
        <v>53.803333333333335</v>
      </c>
      <c r="K18" s="7">
        <f t="shared" si="2"/>
        <v>53.80896811888883</v>
      </c>
      <c r="L18" s="9">
        <f t="shared" si="3"/>
        <v>3.1750808256395236E-05</v>
      </c>
      <c r="M18" s="7">
        <f ca="1" t="shared" si="4"/>
        <v>53.807651994960764</v>
      </c>
    </row>
    <row r="19" spans="1:13" ht="15">
      <c r="A19">
        <v>9</v>
      </c>
      <c r="B19" s="4" t="s">
        <v>24</v>
      </c>
      <c r="C19">
        <v>53</v>
      </c>
      <c r="D19">
        <v>51.1</v>
      </c>
      <c r="I19" s="7">
        <f t="shared" si="0"/>
        <v>9.116944444444444</v>
      </c>
      <c r="J19" s="7">
        <f t="shared" si="1"/>
        <v>53.85166666666667</v>
      </c>
      <c r="K19" s="7">
        <f t="shared" si="2"/>
        <v>53.84748807243054</v>
      </c>
      <c r="L19" s="9">
        <f t="shared" si="3"/>
        <v>1.7460649790219657E-05</v>
      </c>
      <c r="M19" s="7">
        <f ca="1" t="shared" si="4"/>
        <v>53.84630361792628</v>
      </c>
    </row>
    <row r="20" spans="1:13" ht="15">
      <c r="A20">
        <v>9</v>
      </c>
      <c r="B20" s="4" t="s">
        <v>25</v>
      </c>
      <c r="C20">
        <v>53</v>
      </c>
      <c r="D20">
        <v>53.9</v>
      </c>
      <c r="I20" s="7">
        <f t="shared" si="0"/>
        <v>9.126944444444446</v>
      </c>
      <c r="J20" s="7">
        <f t="shared" si="1"/>
        <v>53.89833333333333</v>
      </c>
      <c r="K20" s="7">
        <f t="shared" si="2"/>
        <v>53.8890480574305</v>
      </c>
      <c r="L20" s="9">
        <f t="shared" si="3"/>
        <v>8.621634859173553E-05</v>
      </c>
      <c r="M20" s="7">
        <f ca="1" t="shared" si="4"/>
        <v>53.88117411182475</v>
      </c>
    </row>
    <row r="21" spans="1:13" ht="15">
      <c r="A21">
        <v>9</v>
      </c>
      <c r="B21" s="4" t="s">
        <v>26</v>
      </c>
      <c r="C21">
        <v>53</v>
      </c>
      <c r="D21">
        <v>55.6</v>
      </c>
      <c r="I21" s="7">
        <f t="shared" si="0"/>
        <v>9.136944444444444</v>
      </c>
      <c r="J21" s="7">
        <f t="shared" si="1"/>
        <v>53.92666666666667</v>
      </c>
      <c r="K21" s="7">
        <f t="shared" si="2"/>
        <v>53.93012618243054</v>
      </c>
      <c r="L21" s="9">
        <f t="shared" si="3"/>
        <v>1.1968249320478413E-05</v>
      </c>
      <c r="M21" s="7">
        <f ca="1" t="shared" si="4"/>
        <v>53.93709366718147</v>
      </c>
    </row>
    <row r="22" spans="1:13" ht="15">
      <c r="A22">
        <v>9</v>
      </c>
      <c r="B22" s="4" t="s">
        <v>27</v>
      </c>
      <c r="C22">
        <v>53</v>
      </c>
      <c r="D22">
        <v>58.3</v>
      </c>
      <c r="I22" s="7">
        <f t="shared" si="0"/>
        <v>9.148888888888889</v>
      </c>
      <c r="J22" s="7">
        <f t="shared" si="1"/>
        <v>53.971666666666664</v>
      </c>
      <c r="K22" s="7">
        <f t="shared" si="2"/>
        <v>53.978560208888865</v>
      </c>
      <c r="L22" s="9">
        <f t="shared" si="3"/>
        <v>4.7520924369270336E-05</v>
      </c>
      <c r="M22" s="7">
        <f ca="1" t="shared" si="4"/>
        <v>53.98772054289131</v>
      </c>
    </row>
    <row r="23" spans="1:13" ht="15">
      <c r="A23">
        <v>9</v>
      </c>
      <c r="B23" s="2" t="s">
        <v>28</v>
      </c>
      <c r="C23">
        <v>54</v>
      </c>
      <c r="D23">
        <v>1.6</v>
      </c>
      <c r="I23" s="7">
        <f t="shared" si="0"/>
        <v>9.159166666666668</v>
      </c>
      <c r="J23" s="7">
        <f t="shared" si="1"/>
        <v>54.026666666666664</v>
      </c>
      <c r="K23" s="7">
        <f t="shared" si="2"/>
        <v>54.01968572687497</v>
      </c>
      <c r="L23" s="9">
        <f t="shared" si="3"/>
        <v>4.8733520375278474E-05</v>
      </c>
      <c r="M23" s="7">
        <f ca="1" t="shared" si="4"/>
        <v>54.02635299754297</v>
      </c>
    </row>
    <row r="24" spans="1:13" ht="15">
      <c r="A24">
        <v>9</v>
      </c>
      <c r="B24" s="4" t="s">
        <v>29</v>
      </c>
      <c r="C24">
        <v>54</v>
      </c>
      <c r="D24">
        <v>3.4</v>
      </c>
      <c r="I24" s="7">
        <f t="shared" si="0"/>
        <v>9.167499999999999</v>
      </c>
      <c r="J24" s="7">
        <f t="shared" si="1"/>
        <v>54.056666666666665</v>
      </c>
      <c r="K24" s="7">
        <f t="shared" si="2"/>
        <v>54.05265707687494</v>
      </c>
      <c r="L24" s="9">
        <f t="shared" si="3"/>
        <v>1.6076810297931583E-05</v>
      </c>
      <c r="M24" s="7">
        <f ca="1" t="shared" si="4"/>
        <v>54.058607388435746</v>
      </c>
    </row>
    <row r="25" spans="1:13" ht="15">
      <c r="A25">
        <v>9</v>
      </c>
      <c r="B25" s="4" t="s">
        <v>30</v>
      </c>
      <c r="C25">
        <v>54</v>
      </c>
      <c r="D25">
        <v>5.6</v>
      </c>
      <c r="I25" s="7">
        <f t="shared" si="0"/>
        <v>9.175833333333333</v>
      </c>
      <c r="J25" s="7">
        <f t="shared" si="1"/>
        <v>54.093333333333334</v>
      </c>
      <c r="K25" s="7">
        <f t="shared" si="2"/>
        <v>54.08529380187494</v>
      </c>
      <c r="L25" s="9">
        <f t="shared" si="3"/>
        <v>6.463406607050462E-05</v>
      </c>
      <c r="M25" s="7">
        <f ca="1" t="shared" si="4"/>
        <v>54.0901767818402</v>
      </c>
    </row>
    <row r="26" spans="1:13" ht="15">
      <c r="A26">
        <v>9</v>
      </c>
      <c r="B26" s="4" t="s">
        <v>31</v>
      </c>
      <c r="C26">
        <v>54</v>
      </c>
      <c r="D26">
        <v>7.1</v>
      </c>
      <c r="I26" s="7">
        <f t="shared" si="0"/>
        <v>9.18361111111111</v>
      </c>
      <c r="J26" s="7">
        <f t="shared" si="1"/>
        <v>54.11833333333333</v>
      </c>
      <c r="K26" s="7">
        <f t="shared" si="2"/>
        <v>54.11545283909717</v>
      </c>
      <c r="L26" s="9">
        <f t="shared" si="3"/>
        <v>8.297247044544537E-06</v>
      </c>
      <c r="M26" s="7">
        <f ca="1" t="shared" si="4"/>
        <v>54.11045843932342</v>
      </c>
    </row>
    <row r="27" spans="1:13" ht="15">
      <c r="A27">
        <v>9</v>
      </c>
      <c r="B27" s="4" t="s">
        <v>32</v>
      </c>
      <c r="C27">
        <v>54</v>
      </c>
      <c r="D27">
        <v>8.7</v>
      </c>
      <c r="I27" s="7">
        <f t="shared" si="0"/>
        <v>9.19138888888889</v>
      </c>
      <c r="J27" s="7">
        <f t="shared" si="1"/>
        <v>54.145</v>
      </c>
      <c r="K27" s="7">
        <f t="shared" si="2"/>
        <v>54.14532038076385</v>
      </c>
      <c r="L27" s="9">
        <f t="shared" si="3"/>
        <v>1.026438338423301E-07</v>
      </c>
      <c r="M27" s="7">
        <f ca="1" t="shared" si="4"/>
        <v>54.14376415631676</v>
      </c>
    </row>
    <row r="28" spans="1:13" ht="15">
      <c r="A28">
        <v>9</v>
      </c>
      <c r="B28" s="4" t="s">
        <v>33</v>
      </c>
      <c r="C28">
        <v>54</v>
      </c>
      <c r="D28">
        <v>10.8</v>
      </c>
      <c r="I28" s="7">
        <f t="shared" si="0"/>
        <v>9.201388888888888</v>
      </c>
      <c r="J28" s="7">
        <f t="shared" si="1"/>
        <v>54.18</v>
      </c>
      <c r="K28" s="7">
        <f t="shared" si="2"/>
        <v>54.18329318576383</v>
      </c>
      <c r="L28" s="9">
        <f t="shared" si="3"/>
        <v>1.0845072475094613E-05</v>
      </c>
      <c r="M28" s="7">
        <f ca="1" t="shared" si="4"/>
        <v>54.17151107162084</v>
      </c>
    </row>
    <row r="29" spans="1:13" ht="15">
      <c r="A29">
        <v>9</v>
      </c>
      <c r="B29" s="4" t="s">
        <v>34</v>
      </c>
      <c r="C29">
        <v>54</v>
      </c>
      <c r="D29">
        <v>14.1</v>
      </c>
      <c r="I29" s="7">
        <f t="shared" si="0"/>
        <v>9.210555555555555</v>
      </c>
      <c r="J29" s="7">
        <f t="shared" si="1"/>
        <v>54.235</v>
      </c>
      <c r="K29" s="7">
        <f t="shared" si="2"/>
        <v>54.21767828972219</v>
      </c>
      <c r="L29" s="9">
        <f t="shared" si="3"/>
        <v>0.0003000416469484747</v>
      </c>
      <c r="M29" s="7">
        <f ca="1" t="shared" si="4"/>
        <v>54.21192253328894</v>
      </c>
    </row>
    <row r="30" spans="1:13" ht="15">
      <c r="A30">
        <v>9</v>
      </c>
      <c r="B30" s="4" t="s">
        <v>35</v>
      </c>
      <c r="C30">
        <v>54</v>
      </c>
      <c r="D30">
        <v>15.4</v>
      </c>
      <c r="I30" s="7">
        <f t="shared" si="0"/>
        <v>9.222222222222223</v>
      </c>
      <c r="J30" s="7">
        <f t="shared" si="1"/>
        <v>54.25666666666667</v>
      </c>
      <c r="K30" s="7">
        <f t="shared" si="2"/>
        <v>54.26085555555548</v>
      </c>
      <c r="L30" s="9">
        <f t="shared" si="3"/>
        <v>1.7546790122816103E-05</v>
      </c>
      <c r="M30" s="7">
        <f ca="1" t="shared" si="4"/>
        <v>54.25408954184351</v>
      </c>
    </row>
    <row r="31" spans="1:13" ht="15">
      <c r="A31">
        <v>9</v>
      </c>
      <c r="B31" s="4" t="s">
        <v>36</v>
      </c>
      <c r="C31">
        <v>54</v>
      </c>
      <c r="D31">
        <v>17.3</v>
      </c>
      <c r="I31" s="7">
        <f t="shared" si="0"/>
        <v>9.230277777777777</v>
      </c>
      <c r="J31" s="7">
        <f t="shared" si="1"/>
        <v>54.288333333333334</v>
      </c>
      <c r="K31" s="7">
        <f t="shared" si="2"/>
        <v>54.29028565576385</v>
      </c>
      <c r="L31" s="9">
        <f t="shared" si="3"/>
        <v>3.8115628727072433E-06</v>
      </c>
      <c r="M31" s="7">
        <f ca="1" t="shared" si="4"/>
        <v>54.29504012105821</v>
      </c>
    </row>
    <row r="32" spans="1:13" ht="15">
      <c r="A32">
        <v>9</v>
      </c>
      <c r="B32" t="s">
        <v>37</v>
      </c>
      <c r="C32">
        <v>54</v>
      </c>
      <c r="D32">
        <v>19</v>
      </c>
      <c r="I32" s="7">
        <f t="shared" si="0"/>
        <v>9.239444444444443</v>
      </c>
      <c r="J32" s="7">
        <f t="shared" si="1"/>
        <v>54.31666666666667</v>
      </c>
      <c r="K32" s="7">
        <f t="shared" si="2"/>
        <v>54.323394723055515</v>
      </c>
      <c r="L32" s="9">
        <f t="shared" si="3"/>
        <v>4.5266742771471963E-05</v>
      </c>
      <c r="M32" s="7">
        <f ca="1" t="shared" si="4"/>
        <v>54.32788712006635</v>
      </c>
    </row>
    <row r="33" spans="1:13" ht="15">
      <c r="A33">
        <v>9</v>
      </c>
      <c r="B33" t="s">
        <v>38</v>
      </c>
      <c r="C33">
        <v>54</v>
      </c>
      <c r="D33">
        <v>22.2</v>
      </c>
      <c r="I33" s="7">
        <f t="shared" si="0"/>
        <v>9.250277777777777</v>
      </c>
      <c r="J33" s="7">
        <f t="shared" si="1"/>
        <v>54.37</v>
      </c>
      <c r="K33" s="7">
        <f t="shared" si="2"/>
        <v>54.36200160576385</v>
      </c>
      <c r="L33" s="9">
        <f t="shared" si="3"/>
        <v>6.397431035682262E-05</v>
      </c>
      <c r="M33" s="7">
        <f ca="1" t="shared" si="4"/>
        <v>54.36560766159113</v>
      </c>
    </row>
    <row r="34" spans="11:13" ht="15">
      <c r="K34" s="10" t="s">
        <v>89</v>
      </c>
      <c r="L34" s="13">
        <f>((SUM(L5:L33)/29)^0.5)*60</f>
        <v>0.38075298560823234</v>
      </c>
      <c r="M34" t="s">
        <v>91</v>
      </c>
    </row>
    <row r="35" spans="11:13" ht="15">
      <c r="K35" s="10" t="s">
        <v>88</v>
      </c>
      <c r="L35">
        <v>9.9844</v>
      </c>
      <c r="M35" t="s">
        <v>90</v>
      </c>
    </row>
    <row r="36" spans="11:13" ht="15">
      <c r="K36" s="10" t="s">
        <v>92</v>
      </c>
      <c r="L36" s="7">
        <f>-3.2875*(L35+K$1)^2+64.828*(L35+K$1)-264.15</f>
        <v>55.393583154</v>
      </c>
      <c r="M36" t="s">
        <v>93</v>
      </c>
    </row>
  </sheetData>
  <sheetProtection/>
  <mergeCells count="1">
    <mergeCell ref="A1:E1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5">
      <selection activeCell="K4" sqref="K4"/>
    </sheetView>
  </sheetViews>
  <sheetFormatPr defaultColWidth="9.140625" defaultRowHeight="15"/>
  <cols>
    <col min="1" max="1" width="10.7109375" style="0" customWidth="1"/>
    <col min="2" max="2" width="17.57421875" style="0" customWidth="1"/>
    <col min="10" max="10" width="10.140625" style="0" customWidth="1"/>
    <col min="12" max="12" width="12.00390625" style="0" bestFit="1" customWidth="1"/>
  </cols>
  <sheetData>
    <row r="1" spans="1:13" ht="15">
      <c r="A1" s="14" t="s">
        <v>80</v>
      </c>
      <c r="B1" s="14"/>
      <c r="C1" s="14"/>
      <c r="D1" s="14"/>
      <c r="E1" s="14"/>
      <c r="F1" t="s">
        <v>5</v>
      </c>
      <c r="G1" t="s">
        <v>41</v>
      </c>
      <c r="J1" t="s">
        <v>94</v>
      </c>
      <c r="K1" s="11">
        <v>0</v>
      </c>
      <c r="M1">
        <f ca="1">0.533*NORMSINV(RAND())/60</f>
        <v>-0.00429724180624665</v>
      </c>
    </row>
    <row r="2" spans="6:11" ht="15">
      <c r="F2" t="s">
        <v>6</v>
      </c>
      <c r="G2" t="s">
        <v>42</v>
      </c>
      <c r="K2" s="7"/>
    </row>
    <row r="3" spans="1:11" ht="15">
      <c r="A3" t="s">
        <v>1</v>
      </c>
      <c r="B3" s="1">
        <v>39994</v>
      </c>
      <c r="E3">
        <v>1900</v>
      </c>
      <c r="F3" t="s">
        <v>7</v>
      </c>
      <c r="G3" t="s">
        <v>43</v>
      </c>
      <c r="K3" s="7"/>
    </row>
    <row r="4" spans="1:13" ht="15">
      <c r="A4" t="s">
        <v>2</v>
      </c>
      <c r="B4" t="s">
        <v>11</v>
      </c>
      <c r="C4" t="s">
        <v>3</v>
      </c>
      <c r="D4" t="s">
        <v>4</v>
      </c>
      <c r="F4" t="s">
        <v>8</v>
      </c>
      <c r="G4" t="s">
        <v>45</v>
      </c>
      <c r="I4" s="8" t="s">
        <v>86</v>
      </c>
      <c r="J4" s="8" t="s">
        <v>87</v>
      </c>
      <c r="K4" s="12" t="s">
        <v>95</v>
      </c>
      <c r="M4" t="s">
        <v>96</v>
      </c>
    </row>
    <row r="5" spans="1:13" ht="15">
      <c r="A5">
        <v>9</v>
      </c>
      <c r="B5" s="5" t="s">
        <v>47</v>
      </c>
      <c r="C5">
        <v>55</v>
      </c>
      <c r="D5">
        <v>18.8</v>
      </c>
      <c r="I5" s="7">
        <f>A5+LEFT(B5,2)/60+MID(B5,4,2)/3600</f>
        <v>9.661111111111111</v>
      </c>
      <c r="J5" s="7">
        <f>C5+D5/60</f>
        <v>55.31333333333333</v>
      </c>
      <c r="K5" s="7">
        <f>-3.2875*(I5+K$1)^2+64.828*(I5+K$1)-264.15</f>
        <v>55.3149003858025</v>
      </c>
      <c r="L5" s="9">
        <f>(J5-K5)*(J5-K5)</f>
        <v>2.4556534411317746E-06</v>
      </c>
      <c r="M5" s="7">
        <f ca="1">-3.2875*(I5+K$1)^2+64.828*(I5+K$1)-264.15+0.533*NORMSINV(RAND())/60</f>
        <v>55.324867388475774</v>
      </c>
    </row>
    <row r="6" spans="1:13" ht="15">
      <c r="A6">
        <v>9</v>
      </c>
      <c r="B6" s="5" t="s">
        <v>48</v>
      </c>
      <c r="C6">
        <v>55</v>
      </c>
      <c r="D6">
        <v>20.1</v>
      </c>
      <c r="I6" s="7">
        <f aca="true" t="shared" si="0" ref="I6:I37">A6+LEFT(B6,2)/60+MID(B6,4,2)/3600</f>
        <v>9.67361111111111</v>
      </c>
      <c r="J6" s="7">
        <f aca="true" t="shared" si="1" ref="J6:J37">C6+D6/60</f>
        <v>55.335</v>
      </c>
      <c r="K6" s="7">
        <f aca="true" t="shared" si="2" ref="K6:K37">-3.2875*(I6+K$1)^2+64.828*(I6+K$1)-264.15</f>
        <v>55.33071414448307</v>
      </c>
      <c r="L6" s="9">
        <f aca="true" t="shared" si="3" ref="L6:L37">(J6-K6)*(J6-K6)</f>
        <v>1.836855751202647E-05</v>
      </c>
      <c r="M6" s="7">
        <f aca="true" ca="1" t="shared" si="4" ref="M6:M37">-3.2875*(I6+K$1)^2+64.828*(I6+K$1)-264.15+0.533*NORMSINV(RAND())/60</f>
        <v>55.3315522148985</v>
      </c>
    </row>
    <row r="7" spans="1:13" ht="15">
      <c r="A7">
        <v>9</v>
      </c>
      <c r="B7" s="5" t="s">
        <v>49</v>
      </c>
      <c r="C7">
        <v>55</v>
      </c>
      <c r="D7">
        <v>20.6</v>
      </c>
      <c r="I7" s="7">
        <f t="shared" si="0"/>
        <v>9.684722222222222</v>
      </c>
      <c r="J7" s="7">
        <f t="shared" si="1"/>
        <v>55.343333333333334</v>
      </c>
      <c r="K7" s="7">
        <f t="shared" si="2"/>
        <v>55.343908357446026</v>
      </c>
      <c r="L7" s="9">
        <f t="shared" si="3"/>
        <v>3.306527301770326E-07</v>
      </c>
      <c r="M7" s="7">
        <f ca="1" t="shared" si="4"/>
        <v>55.35124195834177</v>
      </c>
    </row>
    <row r="8" spans="1:13" ht="15">
      <c r="A8">
        <v>9</v>
      </c>
      <c r="B8" s="5" t="s">
        <v>50</v>
      </c>
      <c r="C8">
        <v>55</v>
      </c>
      <c r="D8">
        <v>21.6</v>
      </c>
      <c r="F8" t="s">
        <v>81</v>
      </c>
      <c r="G8" t="s">
        <v>82</v>
      </c>
      <c r="I8" s="7">
        <f t="shared" si="0"/>
        <v>9.693611111111112</v>
      </c>
      <c r="J8" s="7">
        <f t="shared" si="1"/>
        <v>55.36</v>
      </c>
      <c r="K8" s="7">
        <f t="shared" si="2"/>
        <v>55.35387928337201</v>
      </c>
      <c r="L8" s="9">
        <f t="shared" si="3"/>
        <v>3.746317204015283E-05</v>
      </c>
      <c r="M8" s="7">
        <f ca="1" t="shared" si="4"/>
        <v>55.35426896026129</v>
      </c>
    </row>
    <row r="9" spans="1:13" ht="15">
      <c r="A9">
        <v>9</v>
      </c>
      <c r="B9" s="5" t="s">
        <v>51</v>
      </c>
      <c r="C9">
        <v>55</v>
      </c>
      <c r="D9">
        <v>21.8</v>
      </c>
      <c r="F9" t="s">
        <v>83</v>
      </c>
      <c r="G9" t="s">
        <v>84</v>
      </c>
      <c r="I9" s="7">
        <f t="shared" si="0"/>
        <v>9.702222222222222</v>
      </c>
      <c r="J9" s="7">
        <f t="shared" si="1"/>
        <v>55.36333333333334</v>
      </c>
      <c r="K9" s="7">
        <f t="shared" si="2"/>
        <v>55.363043209876594</v>
      </c>
      <c r="L9" s="9">
        <f t="shared" si="3"/>
        <v>8.417162015260853E-08</v>
      </c>
      <c r="M9" s="7">
        <f ca="1" t="shared" si="4"/>
        <v>55.36357650721533</v>
      </c>
    </row>
    <row r="10" spans="1:13" ht="15">
      <c r="A10">
        <v>9</v>
      </c>
      <c r="B10" s="5" t="s">
        <v>52</v>
      </c>
      <c r="C10">
        <v>55</v>
      </c>
      <c r="D10">
        <v>22.3</v>
      </c>
      <c r="F10" t="s">
        <v>85</v>
      </c>
      <c r="I10" s="7">
        <f t="shared" si="0"/>
        <v>9.712499999999999</v>
      </c>
      <c r="J10" s="7">
        <f t="shared" si="1"/>
        <v>55.37166666666667</v>
      </c>
      <c r="K10" s="7">
        <f t="shared" si="2"/>
        <v>55.37334257812506</v>
      </c>
      <c r="L10" s="9">
        <f t="shared" si="3"/>
        <v>2.8086792163694845E-06</v>
      </c>
      <c r="M10" s="7">
        <f ca="1" t="shared" si="4"/>
        <v>55.38023383490391</v>
      </c>
    </row>
    <row r="11" spans="1:13" ht="15">
      <c r="A11">
        <v>9</v>
      </c>
      <c r="B11" s="5" t="s">
        <v>53</v>
      </c>
      <c r="C11">
        <v>55</v>
      </c>
      <c r="D11">
        <v>23.4</v>
      </c>
      <c r="I11" s="7">
        <f t="shared" si="0"/>
        <v>9.7225</v>
      </c>
      <c r="J11" s="7">
        <f t="shared" si="1"/>
        <v>55.39</v>
      </c>
      <c r="K11" s="7">
        <f t="shared" si="2"/>
        <v>55.382696953125105</v>
      </c>
      <c r="L11" s="9">
        <f t="shared" si="3"/>
        <v>5.333449365691886E-05</v>
      </c>
      <c r="M11" s="7">
        <f ca="1" t="shared" si="4"/>
        <v>55.39544579533458</v>
      </c>
    </row>
    <row r="12" spans="1:13" ht="15">
      <c r="A12">
        <v>9</v>
      </c>
      <c r="B12" s="5" t="s">
        <v>54</v>
      </c>
      <c r="C12">
        <v>55</v>
      </c>
      <c r="D12">
        <v>24</v>
      </c>
      <c r="I12" s="7">
        <f t="shared" si="0"/>
        <v>9.743888888888888</v>
      </c>
      <c r="J12" s="7">
        <f t="shared" si="1"/>
        <v>55.4</v>
      </c>
      <c r="K12" s="7">
        <f t="shared" si="2"/>
        <v>55.400497781635806</v>
      </c>
      <c r="L12" s="9">
        <f t="shared" si="3"/>
        <v>2.4778655694751485E-07</v>
      </c>
      <c r="M12" s="7">
        <f ca="1" t="shared" si="4"/>
        <v>55.40081344162936</v>
      </c>
    </row>
    <row r="13" spans="1:13" ht="15">
      <c r="A13">
        <v>9</v>
      </c>
      <c r="B13" s="5" t="s">
        <v>55</v>
      </c>
      <c r="C13">
        <v>55</v>
      </c>
      <c r="D13">
        <v>24.6</v>
      </c>
      <c r="I13" s="7">
        <f t="shared" si="0"/>
        <v>9.755</v>
      </c>
      <c r="J13" s="7">
        <f t="shared" si="1"/>
        <v>55.41</v>
      </c>
      <c r="K13" s="7">
        <f t="shared" si="2"/>
        <v>55.408557812499964</v>
      </c>
      <c r="L13" s="9">
        <f t="shared" si="3"/>
        <v>2.0799047852495093E-06</v>
      </c>
      <c r="M13" s="7">
        <f ca="1" t="shared" si="4"/>
        <v>55.4201422999623</v>
      </c>
    </row>
    <row r="14" spans="1:13" ht="15">
      <c r="A14">
        <v>9</v>
      </c>
      <c r="B14" s="5" t="s">
        <v>56</v>
      </c>
      <c r="C14">
        <v>55</v>
      </c>
      <c r="D14">
        <v>24.8</v>
      </c>
      <c r="I14" s="7">
        <f t="shared" si="0"/>
        <v>9.766111111111112</v>
      </c>
      <c r="J14" s="7">
        <f t="shared" si="1"/>
        <v>55.413333333333334</v>
      </c>
      <c r="K14" s="7">
        <f t="shared" si="2"/>
        <v>55.4158061149692</v>
      </c>
      <c r="L14" s="9">
        <f t="shared" si="3"/>
        <v>6.114649018677533E-06</v>
      </c>
      <c r="M14" s="7">
        <f ca="1" t="shared" si="4"/>
        <v>55.412671521148546</v>
      </c>
    </row>
    <row r="15" spans="1:13" ht="15">
      <c r="A15">
        <v>9</v>
      </c>
      <c r="B15" s="5" t="s">
        <v>57</v>
      </c>
      <c r="C15">
        <v>55</v>
      </c>
      <c r="D15">
        <v>25.3</v>
      </c>
      <c r="I15" s="7">
        <f t="shared" si="0"/>
        <v>9.785</v>
      </c>
      <c r="J15" s="7">
        <f t="shared" si="1"/>
        <v>55.42166666666667</v>
      </c>
      <c r="K15" s="7">
        <f t="shared" si="2"/>
        <v>55.42626531249999</v>
      </c>
      <c r="L15" s="9">
        <f t="shared" si="3"/>
        <v>2.1147543500366873E-05</v>
      </c>
      <c r="M15" s="7">
        <f ca="1" t="shared" si="4"/>
        <v>55.422976453693366</v>
      </c>
    </row>
    <row r="16" spans="1:13" ht="15">
      <c r="A16">
        <v>9</v>
      </c>
      <c r="B16" s="5" t="s">
        <v>58</v>
      </c>
      <c r="C16">
        <v>55</v>
      </c>
      <c r="D16">
        <v>25.2</v>
      </c>
      <c r="I16" s="7">
        <f t="shared" si="0"/>
        <v>9.793888888888889</v>
      </c>
      <c r="J16" s="7">
        <f t="shared" si="1"/>
        <v>55.42</v>
      </c>
      <c r="K16" s="7">
        <f t="shared" si="2"/>
        <v>55.43037555941356</v>
      </c>
      <c r="L16" s="9">
        <f t="shared" si="3"/>
        <v>0.00010765223314432617</v>
      </c>
      <c r="M16" s="7">
        <f ca="1" t="shared" si="4"/>
        <v>55.43313781663829</v>
      </c>
    </row>
    <row r="17" spans="1:13" ht="15">
      <c r="A17">
        <v>9</v>
      </c>
      <c r="B17" s="5" t="s">
        <v>59</v>
      </c>
      <c r="C17">
        <v>55</v>
      </c>
      <c r="D17">
        <v>25.6</v>
      </c>
      <c r="I17" s="7">
        <f t="shared" si="0"/>
        <v>9.804166666666667</v>
      </c>
      <c r="J17" s="7">
        <f t="shared" si="1"/>
        <v>55.42666666666667</v>
      </c>
      <c r="K17" s="7">
        <f t="shared" si="2"/>
        <v>55.4344804253472</v>
      </c>
      <c r="L17" s="9">
        <f t="shared" si="3"/>
        <v>6.105482471762078E-05</v>
      </c>
      <c r="M17" s="7">
        <f ca="1" t="shared" si="4"/>
        <v>55.438138409210275</v>
      </c>
    </row>
    <row r="18" spans="1:13" ht="15">
      <c r="A18">
        <v>9</v>
      </c>
      <c r="B18" s="5" t="s">
        <v>60</v>
      </c>
      <c r="C18">
        <v>55</v>
      </c>
      <c r="D18">
        <v>27.5</v>
      </c>
      <c r="I18" s="7">
        <f t="shared" si="0"/>
        <v>9.814166666666667</v>
      </c>
      <c r="J18" s="7">
        <f t="shared" si="1"/>
        <v>55.458333333333336</v>
      </c>
      <c r="K18" s="7">
        <f t="shared" si="2"/>
        <v>55.437807717013925</v>
      </c>
      <c r="L18" s="9">
        <f t="shared" si="3"/>
        <v>0.00042130092529166067</v>
      </c>
      <c r="M18" s="7">
        <f ca="1" t="shared" si="4"/>
        <v>55.440389491779456</v>
      </c>
    </row>
    <row r="19" spans="1:13" ht="15">
      <c r="A19">
        <v>9</v>
      </c>
      <c r="B19" s="5" t="s">
        <v>61</v>
      </c>
      <c r="C19">
        <v>55</v>
      </c>
      <c r="D19">
        <v>26.8</v>
      </c>
      <c r="I19" s="7">
        <f t="shared" si="0"/>
        <v>9.823333333333332</v>
      </c>
      <c r="J19" s="7">
        <f t="shared" si="1"/>
        <v>55.446666666666665</v>
      </c>
      <c r="K19" s="7">
        <f t="shared" si="2"/>
        <v>55.440280138888966</v>
      </c>
      <c r="L19" s="9">
        <f t="shared" si="3"/>
        <v>4.0787737055330744E-05</v>
      </c>
      <c r="M19" s="7">
        <f ca="1" t="shared" si="4"/>
        <v>55.442101546335756</v>
      </c>
    </row>
    <row r="20" spans="1:13" ht="15">
      <c r="A20">
        <v>9</v>
      </c>
      <c r="B20" s="5" t="s">
        <v>62</v>
      </c>
      <c r="C20">
        <v>55</v>
      </c>
      <c r="D20">
        <v>27.5</v>
      </c>
      <c r="I20" s="7">
        <f t="shared" si="0"/>
        <v>9.833333333333334</v>
      </c>
      <c r="J20" s="7">
        <f t="shared" si="1"/>
        <v>55.458333333333336</v>
      </c>
      <c r="K20" s="7">
        <f t="shared" si="2"/>
        <v>55.44234722222228</v>
      </c>
      <c r="L20" s="9">
        <f t="shared" si="3"/>
        <v>0.00025555574845497733</v>
      </c>
      <c r="M20" s="7">
        <f ca="1" t="shared" si="4"/>
        <v>55.44124673469421</v>
      </c>
    </row>
    <row r="21" spans="1:13" ht="15">
      <c r="A21">
        <v>9</v>
      </c>
      <c r="B21" s="5" t="s">
        <v>63</v>
      </c>
      <c r="C21">
        <v>55</v>
      </c>
      <c r="D21">
        <v>27.2</v>
      </c>
      <c r="I21" s="7">
        <f t="shared" si="0"/>
        <v>9.842777777777778</v>
      </c>
      <c r="J21" s="7">
        <f t="shared" si="1"/>
        <v>55.45333333333333</v>
      </c>
      <c r="K21" s="7">
        <f t="shared" si="2"/>
        <v>55.443695744598756</v>
      </c>
      <c r="L21" s="9">
        <f t="shared" si="3"/>
        <v>9.288311661684949E-05</v>
      </c>
      <c r="M21" s="7">
        <f ca="1" t="shared" si="4"/>
        <v>55.445480128448914</v>
      </c>
    </row>
    <row r="22" spans="1:13" ht="15">
      <c r="A22">
        <v>9</v>
      </c>
      <c r="B22" s="5" t="s">
        <v>64</v>
      </c>
      <c r="C22">
        <v>55</v>
      </c>
      <c r="D22">
        <v>27.2</v>
      </c>
      <c r="I22" s="7">
        <f t="shared" si="0"/>
        <v>9.855277777777777</v>
      </c>
      <c r="J22" s="7">
        <f t="shared" si="1"/>
        <v>55.45333333333333</v>
      </c>
      <c r="K22" s="7">
        <f t="shared" si="2"/>
        <v>55.44457877411264</v>
      </c>
      <c r="L22" s="9">
        <f t="shared" si="3"/>
        <v>7.66423071485822E-05</v>
      </c>
      <c r="M22" s="7">
        <f ca="1" t="shared" si="4"/>
        <v>55.44365374975094</v>
      </c>
    </row>
    <row r="23" spans="1:13" ht="15">
      <c r="A23">
        <v>9</v>
      </c>
      <c r="B23" s="5" t="s">
        <v>65</v>
      </c>
      <c r="C23">
        <v>55</v>
      </c>
      <c r="D23">
        <v>26.8</v>
      </c>
      <c r="I23" s="7">
        <f t="shared" si="0"/>
        <v>9.862499999999999</v>
      </c>
      <c r="J23" s="7">
        <f t="shared" si="1"/>
        <v>55.446666666666665</v>
      </c>
      <c r="K23" s="7">
        <f t="shared" si="2"/>
        <v>55.444620703125054</v>
      </c>
      <c r="L23" s="9">
        <f t="shared" si="3"/>
        <v>4.185966813604225E-06</v>
      </c>
      <c r="M23" s="7">
        <f ca="1" t="shared" si="4"/>
        <v>55.44381856559473</v>
      </c>
    </row>
    <row r="24" spans="1:13" ht="15">
      <c r="A24">
        <v>9</v>
      </c>
      <c r="B24" s="5" t="s">
        <v>66</v>
      </c>
      <c r="C24">
        <v>55</v>
      </c>
      <c r="D24">
        <v>26.9</v>
      </c>
      <c r="I24" s="7">
        <f t="shared" si="0"/>
        <v>9.874444444444444</v>
      </c>
      <c r="J24" s="7">
        <f t="shared" si="1"/>
        <v>55.44833333333333</v>
      </c>
      <c r="K24" s="7">
        <f t="shared" si="2"/>
        <v>55.443937422839554</v>
      </c>
      <c r="L24" s="9">
        <f t="shared" si="3"/>
        <v>1.9324029069298455E-05</v>
      </c>
      <c r="M24" s="7">
        <f ca="1" t="shared" si="4"/>
        <v>55.44186058691321</v>
      </c>
    </row>
    <row r="25" spans="1:13" ht="15">
      <c r="A25">
        <v>9</v>
      </c>
      <c r="B25" s="5" t="s">
        <v>67</v>
      </c>
      <c r="C25">
        <v>55</v>
      </c>
      <c r="D25">
        <v>26.5</v>
      </c>
      <c r="I25" s="7">
        <f t="shared" si="0"/>
        <v>9.883055555555556</v>
      </c>
      <c r="J25" s="7">
        <f t="shared" si="1"/>
        <v>55.44166666666667</v>
      </c>
      <c r="K25" s="7">
        <f t="shared" si="2"/>
        <v>55.4428629176312</v>
      </c>
      <c r="L25" s="9">
        <f t="shared" si="3"/>
        <v>1.4310163701459123E-06</v>
      </c>
      <c r="M25" s="7">
        <f ca="1" t="shared" si="4"/>
        <v>55.466009916738564</v>
      </c>
    </row>
    <row r="26" spans="1:13" ht="15">
      <c r="A26">
        <v>9</v>
      </c>
      <c r="B26" s="5" t="s">
        <v>68</v>
      </c>
      <c r="C26">
        <v>55</v>
      </c>
      <c r="D26">
        <v>26.8</v>
      </c>
      <c r="I26" s="7">
        <f t="shared" si="0"/>
        <v>9.896666666666667</v>
      </c>
      <c r="J26" s="7">
        <f t="shared" si="1"/>
        <v>55.446666666666665</v>
      </c>
      <c r="K26" s="7">
        <f t="shared" si="2"/>
        <v>55.4401701388889</v>
      </c>
      <c r="L26" s="9">
        <f t="shared" si="3"/>
        <v>4.220487316724764E-05</v>
      </c>
      <c r="M26" s="7">
        <f ca="1" t="shared" si="4"/>
        <v>55.43222218462972</v>
      </c>
    </row>
    <row r="27" spans="1:13" ht="15">
      <c r="A27">
        <v>9</v>
      </c>
      <c r="B27" s="5" t="s">
        <v>69</v>
      </c>
      <c r="C27">
        <v>55</v>
      </c>
      <c r="D27">
        <v>26.8</v>
      </c>
      <c r="I27" s="7">
        <f t="shared" si="0"/>
        <v>9.905277777777778</v>
      </c>
      <c r="J27" s="7">
        <f t="shared" si="1"/>
        <v>55.446666666666665</v>
      </c>
      <c r="K27" s="7">
        <f t="shared" si="2"/>
        <v>55.43783745466828</v>
      </c>
      <c r="L27" s="9">
        <f t="shared" si="3"/>
        <v>7.795498451237155E-05</v>
      </c>
      <c r="M27" s="7">
        <f ca="1" t="shared" si="4"/>
        <v>55.44351054826495</v>
      </c>
    </row>
    <row r="28" spans="1:13" ht="15">
      <c r="A28">
        <v>9</v>
      </c>
      <c r="B28" s="5" t="s">
        <v>70</v>
      </c>
      <c r="C28">
        <v>55</v>
      </c>
      <c r="D28">
        <v>26.1</v>
      </c>
      <c r="I28" s="7">
        <f t="shared" si="0"/>
        <v>9.914444444444445</v>
      </c>
      <c r="J28" s="7">
        <f t="shared" si="1"/>
        <v>55.435</v>
      </c>
      <c r="K28" s="7">
        <f t="shared" si="2"/>
        <v>55.43481853395065</v>
      </c>
      <c r="L28" s="9">
        <f t="shared" si="3"/>
        <v>3.292992706854562E-08</v>
      </c>
      <c r="M28" s="7">
        <f ca="1" t="shared" si="4"/>
        <v>55.43897563952479</v>
      </c>
    </row>
    <row r="29" spans="1:13" ht="15">
      <c r="A29">
        <v>9</v>
      </c>
      <c r="B29" s="5" t="s">
        <v>71</v>
      </c>
      <c r="C29">
        <v>55</v>
      </c>
      <c r="D29">
        <v>25.6</v>
      </c>
      <c r="I29" s="7">
        <f t="shared" si="0"/>
        <v>9.921944444444444</v>
      </c>
      <c r="J29" s="7">
        <f t="shared" si="1"/>
        <v>55.42666666666667</v>
      </c>
      <c r="K29" s="7">
        <f t="shared" si="2"/>
        <v>55.43193757040899</v>
      </c>
      <c r="L29" s="9">
        <f t="shared" si="3"/>
        <v>2.778242626081678E-05</v>
      </c>
      <c r="M29" s="7">
        <f ca="1" t="shared" si="4"/>
        <v>55.43044567903174</v>
      </c>
    </row>
    <row r="30" spans="1:13" ht="15">
      <c r="A30">
        <v>9</v>
      </c>
      <c r="B30" s="5" t="s">
        <v>72</v>
      </c>
      <c r="C30">
        <v>55</v>
      </c>
      <c r="D30">
        <v>24.8</v>
      </c>
      <c r="I30" s="7">
        <f t="shared" si="0"/>
        <v>9.931388888888888</v>
      </c>
      <c r="J30" s="7">
        <f t="shared" si="1"/>
        <v>55.413333333333334</v>
      </c>
      <c r="K30" s="7">
        <f t="shared" si="2"/>
        <v>55.427783588927525</v>
      </c>
      <c r="L30" s="9">
        <f t="shared" si="3"/>
        <v>0.00020880988673745464</v>
      </c>
      <c r="M30" s="7">
        <f ca="1" t="shared" si="4"/>
        <v>55.434984850158706</v>
      </c>
    </row>
    <row r="31" spans="1:13" ht="15">
      <c r="A31">
        <v>9</v>
      </c>
      <c r="B31" s="5" t="s">
        <v>73</v>
      </c>
      <c r="C31">
        <v>55</v>
      </c>
      <c r="D31">
        <v>24.5</v>
      </c>
      <c r="I31" s="7">
        <f t="shared" si="0"/>
        <v>9.95361111111111</v>
      </c>
      <c r="J31" s="7">
        <f t="shared" si="1"/>
        <v>55.40833333333333</v>
      </c>
      <c r="K31" s="7">
        <f t="shared" si="2"/>
        <v>55.41569608892746</v>
      </c>
      <c r="L31" s="9">
        <f t="shared" si="3"/>
        <v>5.4210169938892925E-05</v>
      </c>
      <c r="M31" s="7">
        <f ca="1" t="shared" si="4"/>
        <v>55.421628145716944</v>
      </c>
    </row>
    <row r="32" spans="1:13" ht="15">
      <c r="A32">
        <v>9</v>
      </c>
      <c r="B32" s="5" t="s">
        <v>74</v>
      </c>
      <c r="C32">
        <v>55</v>
      </c>
      <c r="D32">
        <v>25.1</v>
      </c>
      <c r="I32" s="7">
        <f t="shared" si="0"/>
        <v>9.963888888888889</v>
      </c>
      <c r="J32" s="7">
        <f t="shared" si="1"/>
        <v>55.41833333333334</v>
      </c>
      <c r="K32" s="7">
        <f t="shared" si="2"/>
        <v>55.40900750385799</v>
      </c>
      <c r="L32" s="9">
        <f t="shared" si="3"/>
        <v>8.697109540319483E-05</v>
      </c>
      <c r="M32" s="7">
        <f ca="1" t="shared" si="4"/>
        <v>55.424263003126576</v>
      </c>
    </row>
    <row r="33" spans="1:13" ht="15">
      <c r="A33">
        <v>9</v>
      </c>
      <c r="B33" s="5" t="s">
        <v>75</v>
      </c>
      <c r="C33">
        <v>55</v>
      </c>
      <c r="D33">
        <v>23.2</v>
      </c>
      <c r="I33" s="7">
        <f t="shared" si="0"/>
        <v>9.976944444444445</v>
      </c>
      <c r="J33" s="7">
        <f t="shared" si="1"/>
        <v>55.38666666666666</v>
      </c>
      <c r="K33" s="7">
        <f t="shared" si="2"/>
        <v>55.39950972318678</v>
      </c>
      <c r="L33" s="9">
        <f t="shared" si="3"/>
        <v>0.00016494410077895892</v>
      </c>
      <c r="M33" s="7">
        <f ca="1" t="shared" si="4"/>
        <v>55.39471820727622</v>
      </c>
    </row>
    <row r="34" spans="1:13" ht="15">
      <c r="A34">
        <v>9</v>
      </c>
      <c r="B34" s="5" t="s">
        <v>76</v>
      </c>
      <c r="C34">
        <v>55</v>
      </c>
      <c r="D34">
        <v>22.8</v>
      </c>
      <c r="I34" s="7">
        <f t="shared" si="0"/>
        <v>9.989722222222222</v>
      </c>
      <c r="J34" s="7">
        <f t="shared" si="1"/>
        <v>55.38</v>
      </c>
      <c r="K34" s="7">
        <f t="shared" si="2"/>
        <v>55.389128843557216</v>
      </c>
      <c r="L34" s="9">
        <f t="shared" si="3"/>
        <v>8.333578469208544E-05</v>
      </c>
      <c r="M34" s="7">
        <f ca="1" t="shared" si="4"/>
        <v>55.3903452696803</v>
      </c>
    </row>
    <row r="35" spans="1:13" ht="15">
      <c r="A35">
        <v>10</v>
      </c>
      <c r="B35" s="5" t="s">
        <v>77</v>
      </c>
      <c r="C35">
        <v>55</v>
      </c>
      <c r="D35">
        <v>22.4</v>
      </c>
      <c r="I35" s="7">
        <f t="shared" si="0"/>
        <v>10</v>
      </c>
      <c r="J35" s="7">
        <f t="shared" si="1"/>
        <v>55.373333333333335</v>
      </c>
      <c r="K35" s="7">
        <f t="shared" si="2"/>
        <v>55.379999999999995</v>
      </c>
      <c r="L35" s="9">
        <f t="shared" si="3"/>
        <v>4.44444444443636E-05</v>
      </c>
      <c r="M35" s="7">
        <f ca="1" t="shared" si="4"/>
        <v>55.38106841253</v>
      </c>
    </row>
    <row r="36" spans="1:13" ht="15">
      <c r="A36">
        <v>10</v>
      </c>
      <c r="B36" s="5" t="s">
        <v>78</v>
      </c>
      <c r="C36">
        <v>55</v>
      </c>
      <c r="D36">
        <v>23</v>
      </c>
      <c r="I36" s="7">
        <f t="shared" si="0"/>
        <v>10.016111111111112</v>
      </c>
      <c r="J36" s="7">
        <f t="shared" si="1"/>
        <v>55.38333333333333</v>
      </c>
      <c r="K36" s="7">
        <f t="shared" si="2"/>
        <v>55.364292226080295</v>
      </c>
      <c r="L36" s="9">
        <f t="shared" si="3"/>
        <v>0.0003625637654216998</v>
      </c>
      <c r="M36" s="7">
        <f ca="1" t="shared" si="4"/>
        <v>55.37181195487727</v>
      </c>
    </row>
    <row r="37" spans="1:13" ht="15">
      <c r="A37">
        <v>10</v>
      </c>
      <c r="B37" s="6" t="s">
        <v>79</v>
      </c>
      <c r="C37">
        <v>55</v>
      </c>
      <c r="D37">
        <v>22.1</v>
      </c>
      <c r="I37" s="7">
        <f t="shared" si="0"/>
        <v>10.02638888888889</v>
      </c>
      <c r="J37" s="7">
        <f t="shared" si="1"/>
        <v>55.36833333333333</v>
      </c>
      <c r="K37" s="7">
        <f t="shared" si="2"/>
        <v>55.35338011670535</v>
      </c>
      <c r="L37" s="9">
        <f t="shared" si="3"/>
        <v>0.0002235986875232907</v>
      </c>
      <c r="M37" s="7">
        <f ca="1" t="shared" si="4"/>
        <v>55.35104106564999</v>
      </c>
    </row>
    <row r="38" spans="11:13" ht="15">
      <c r="K38" s="10" t="s">
        <v>89</v>
      </c>
      <c r="L38" s="13">
        <f>((SUM(L5:L37)/33)^0.5)*60</f>
        <v>0.5327909005742236</v>
      </c>
      <c r="M38" t="s">
        <v>91</v>
      </c>
    </row>
    <row r="39" spans="11:13" ht="15">
      <c r="K39" s="10" t="s">
        <v>88</v>
      </c>
      <c r="L39">
        <v>9.8598</v>
      </c>
      <c r="M39" t="s">
        <v>90</v>
      </c>
    </row>
    <row r="40" spans="11:13" ht="15">
      <c r="K40" s="10" t="s">
        <v>92</v>
      </c>
      <c r="L40" s="7">
        <f>-3.2875*(L39+K$1)^2+64.828*(L39+K$1)-264.15</f>
        <v>55.444645168500074</v>
      </c>
      <c r="M40" t="s">
        <v>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huxtable</cp:lastModifiedBy>
  <dcterms:created xsi:type="dcterms:W3CDTF">2009-07-01T04:29:19Z</dcterms:created>
  <dcterms:modified xsi:type="dcterms:W3CDTF">2009-08-10T12:50:20Z</dcterms:modified>
  <cp:category/>
  <cp:version/>
  <cp:contentType/>
  <cp:contentStatus/>
</cp:coreProperties>
</file>