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680" windowWidth="19780" windowHeight="20220" tabRatio="500" activeTab="0"/>
  </bookViews>
  <sheets>
    <sheet name="Main" sheetId="1" r:id="rId1"/>
  </sheets>
  <definedNames/>
  <calcPr fullCalcOnLoad="1"/>
</workbook>
</file>

<file path=xl/sharedStrings.xml><?xml version="1.0" encoding="utf-8"?>
<sst xmlns="http://schemas.openxmlformats.org/spreadsheetml/2006/main" count="71" uniqueCount="38">
  <si>
    <t>Latitude 1</t>
  </si>
  <si>
    <t>Longitude 1</t>
  </si>
  <si>
    <t>Altitude 1</t>
  </si>
  <si>
    <t>Latitude 2</t>
  </si>
  <si>
    <t>Longitude 2</t>
  </si>
  <si>
    <t>Altitude 2</t>
  </si>
  <si>
    <t>Degrees</t>
  </si>
  <si>
    <t>Minutes</t>
  </si>
  <si>
    <t>GHA 1</t>
  </si>
  <si>
    <t>GHA 2</t>
  </si>
  <si>
    <t>Declination 1</t>
  </si>
  <si>
    <t>Declination 2</t>
  </si>
  <si>
    <t>#########</t>
  </si>
  <si>
    <t>cos D12</t>
  </si>
  <si>
    <t>D12</t>
  </si>
  <si>
    <t>cos A</t>
  </si>
  <si>
    <t>A</t>
  </si>
  <si>
    <t>cos B</t>
  </si>
  <si>
    <t>B</t>
  </si>
  <si>
    <t>cos LHA 1</t>
  </si>
  <si>
    <t>LHA</t>
  </si>
  <si>
    <t>LHA 1 +</t>
  </si>
  <si>
    <t>LHA 1 -</t>
  </si>
  <si>
    <t>ZD 2 +</t>
  </si>
  <si>
    <t>ZD 2 -</t>
  </si>
  <si>
    <t>Ho 2 +</t>
  </si>
  <si>
    <t>Ho 2 -</t>
  </si>
  <si>
    <t>|delta Ho 2|</t>
  </si>
  <si>
    <t>sin Lat</t>
  </si>
  <si>
    <t>Lat</t>
  </si>
  <si>
    <t>Lat deg</t>
  </si>
  <si>
    <t>Lon +</t>
  </si>
  <si>
    <t>Lon -</t>
  </si>
  <si>
    <t>Lon</t>
  </si>
  <si>
    <t>Lon deg</t>
  </si>
  <si>
    <t>Enter Geographical Positions and observed altitudes (Ho)</t>
  </si>
  <si>
    <t>coscut</t>
  </si>
  <si>
    <t>Pi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</si>
</sst>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0.0"/>
    <numFmt numFmtId="166" formatCode="00.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2" fontId="0" fillId="2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0" fontId="2" fillId="0" borderId="0" xfId="0" applyFont="1" applyFill="1" applyAlignment="1">
      <alignment/>
    </xf>
    <xf numFmtId="2" fontId="0" fillId="0" borderId="0" xfId="0" applyNumberFormat="1" applyFill="1" applyAlignment="1">
      <alignment horizontal="right"/>
    </xf>
    <xf numFmtId="164" fontId="2" fillId="3" borderId="0" xfId="0" applyNumberFormat="1" applyFont="1" applyFill="1" applyAlignment="1" applyProtection="1">
      <alignment horizontal="right"/>
      <protection locked="0"/>
    </xf>
    <xf numFmtId="166" fontId="0" fillId="2" borderId="0" xfId="0" applyNumberFormat="1" applyFill="1" applyAlignment="1">
      <alignment horizontal="right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164" fontId="2" fillId="0" borderId="0" xfId="0" applyNumberFormat="1" applyFont="1" applyFill="1" applyAlignment="1" applyProtection="1">
      <alignment horizontal="right"/>
      <protection locked="0"/>
    </xf>
    <xf numFmtId="164" fontId="1" fillId="0" borderId="0" xfId="0" applyNumberFormat="1" applyFont="1" applyAlignment="1">
      <alignment horizontal="lef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150" zoomScaleNormal="150" workbookViewId="0" topLeftCell="A1">
      <selection activeCell="F40" sqref="F40"/>
    </sheetView>
  </sheetViews>
  <sheetFormatPr defaultColWidth="11.00390625" defaultRowHeight="12.75"/>
  <cols>
    <col min="1" max="2" width="12.00390625" style="0" bestFit="1" customWidth="1"/>
    <col min="4" max="5" width="12.75390625" style="0" bestFit="1" customWidth="1"/>
    <col min="6" max="6" width="12.00390625" style="0" bestFit="1" customWidth="1"/>
  </cols>
  <sheetData>
    <row r="1" ht="12.75">
      <c r="A1" s="1" t="s">
        <v>35</v>
      </c>
    </row>
    <row r="2" spans="1:6" s="2" customFormat="1" ht="12.75">
      <c r="A2" s="2" t="s">
        <v>10</v>
      </c>
      <c r="B2" s="2" t="s">
        <v>8</v>
      </c>
      <c r="C2" s="2" t="s">
        <v>2</v>
      </c>
      <c r="D2" s="2" t="s">
        <v>11</v>
      </c>
      <c r="E2" s="2" t="s">
        <v>9</v>
      </c>
      <c r="F2" s="2" t="s">
        <v>5</v>
      </c>
    </row>
    <row r="3" spans="1:6" s="7" customFormat="1" ht="12.75">
      <c r="A3" s="9">
        <v>90</v>
      </c>
      <c r="B3" s="9">
        <v>0</v>
      </c>
      <c r="C3" s="9">
        <v>0</v>
      </c>
      <c r="D3" s="9">
        <v>0</v>
      </c>
      <c r="E3" s="9">
        <v>20</v>
      </c>
      <c r="F3" s="9">
        <v>90</v>
      </c>
    </row>
    <row r="4" spans="1:6" s="7" customFormat="1" ht="12.75">
      <c r="A4" s="13"/>
      <c r="B4" s="13"/>
      <c r="C4" s="13"/>
      <c r="D4" s="13"/>
      <c r="E4" s="13"/>
      <c r="F4" s="13"/>
    </row>
    <row r="5" spans="1:6" s="4" customFormat="1" ht="12.75">
      <c r="A5" s="14">
        <f>IF(ABS(E17)&gt;1,"ERROR: LOPs do not intersect.","")</f>
      </c>
      <c r="B5" s="3"/>
      <c r="C5" s="3"/>
      <c r="D5" s="3"/>
      <c r="E5" s="3"/>
      <c r="F5" s="3"/>
    </row>
    <row r="6" spans="1:6" s="1" customFormat="1" ht="12.75">
      <c r="A6" s="1" t="s">
        <v>0</v>
      </c>
      <c r="B6" s="1" t="s">
        <v>6</v>
      </c>
      <c r="C6" s="1" t="s">
        <v>7</v>
      </c>
      <c r="D6" s="1" t="s">
        <v>1</v>
      </c>
      <c r="E6" s="1" t="s">
        <v>6</v>
      </c>
      <c r="F6" s="1" t="s">
        <v>7</v>
      </c>
    </row>
    <row r="7" spans="1:6" s="8" customFormat="1" ht="12.75">
      <c r="A7" s="5">
        <f>C20</f>
        <v>-3.296774975016545E-15</v>
      </c>
      <c r="B7" s="6">
        <f>TRUNC(A7)</f>
        <v>0</v>
      </c>
      <c r="C7" s="10">
        <f>ABS((A7-B7)*60)</f>
        <v>1.9780649850099272E-13</v>
      </c>
      <c r="D7" s="5">
        <f>C38</f>
        <v>-20</v>
      </c>
      <c r="E7" s="6">
        <f>TRUNC(D7)</f>
        <v>-20</v>
      </c>
      <c r="F7" s="10">
        <f>ABS((D7-E7)*60)</f>
        <v>0</v>
      </c>
    </row>
    <row r="8" spans="1:6" s="1" customFormat="1" ht="12.75">
      <c r="A8" s="1" t="s">
        <v>3</v>
      </c>
      <c r="B8" s="1" t="s">
        <v>6</v>
      </c>
      <c r="C8" s="1" t="s">
        <v>7</v>
      </c>
      <c r="D8" s="1" t="s">
        <v>4</v>
      </c>
      <c r="E8" s="1" t="s">
        <v>6</v>
      </c>
      <c r="F8" s="1" t="s">
        <v>7</v>
      </c>
    </row>
    <row r="9" spans="1:6" s="8" customFormat="1" ht="12.75">
      <c r="A9" s="5">
        <f>F20</f>
        <v>-3.296774975016545E-15</v>
      </c>
      <c r="B9" s="6">
        <f>TRUNC(A9)</f>
        <v>0</v>
      </c>
      <c r="C9" s="10">
        <f>ABS((A9-B9)*60)</f>
        <v>1.9780649850099272E-13</v>
      </c>
      <c r="D9" s="5">
        <f>F38</f>
        <v>-20</v>
      </c>
      <c r="E9" s="6">
        <f>TRUNC(D9)</f>
        <v>-20</v>
      </c>
      <c r="F9" s="10">
        <f>ABS((D9-E9)*60)</f>
        <v>0</v>
      </c>
    </row>
    <row r="11" spans="1:6" s="1" customFormat="1" ht="12.75">
      <c r="A11" s="1" t="s">
        <v>12</v>
      </c>
      <c r="B11" s="1" t="s">
        <v>12</v>
      </c>
      <c r="C11" s="1" t="s">
        <v>12</v>
      </c>
      <c r="D11" s="1" t="s">
        <v>12</v>
      </c>
      <c r="E11" s="1" t="s">
        <v>12</v>
      </c>
      <c r="F11" s="1" t="s">
        <v>12</v>
      </c>
    </row>
    <row r="12" s="12" customFormat="1" ht="12.75"/>
    <row r="13" spans="1:6" ht="12.75">
      <c r="A13" t="s">
        <v>10</v>
      </c>
      <c r="B13" t="s">
        <v>8</v>
      </c>
      <c r="C13" t="s">
        <v>2</v>
      </c>
      <c r="D13" t="s">
        <v>11</v>
      </c>
      <c r="E13" t="s">
        <v>9</v>
      </c>
      <c r="F13" t="s">
        <v>5</v>
      </c>
    </row>
    <row r="14" spans="1:6" ht="12.75">
      <c r="A14">
        <f aca="true" t="shared" si="0" ref="A14:F14">RADIANS(A3)</f>
        <v>1.5707963267948966</v>
      </c>
      <c r="B14">
        <f>IF(OR(B3=E3,ABS(B3-E3)=180),RADIANS(B3+0.000000001),RADIANS(B3))</f>
        <v>0</v>
      </c>
      <c r="C14">
        <f t="shared" si="0"/>
        <v>0</v>
      </c>
      <c r="D14">
        <f t="shared" si="0"/>
        <v>0</v>
      </c>
      <c r="E14">
        <f t="shared" si="0"/>
        <v>0.3490658503988659</v>
      </c>
      <c r="F14">
        <f t="shared" si="0"/>
        <v>1.5707963267948966</v>
      </c>
    </row>
    <row r="16" spans="1:6" ht="12.75">
      <c r="A16" t="s">
        <v>13</v>
      </c>
      <c r="B16" t="s">
        <v>14</v>
      </c>
      <c r="C16" t="s">
        <v>15</v>
      </c>
      <c r="D16" t="s">
        <v>16</v>
      </c>
      <c r="E16" t="s">
        <v>17</v>
      </c>
      <c r="F16" t="s">
        <v>18</v>
      </c>
    </row>
    <row r="17" spans="1:6" ht="12.75">
      <c r="A17">
        <f>SIN(A14)*SIN(D14)+COS(A14)*COS(D14)*COS(B14-E14)</f>
        <v>5.753957801139251E-17</v>
      </c>
      <c r="B17">
        <f>ACOS(A17)</f>
        <v>1.5707963267948966</v>
      </c>
      <c r="C17" s="11">
        <f>(SIN(D14)-SIN(A14)*A17)/COS(A14)/SIN(B17)</f>
        <v>-0.9396926207859083</v>
      </c>
      <c r="D17">
        <f>IF(C17&gt;A26,0,IF(C17&lt;-A26,A29,ACOS(C17)))</f>
        <v>2.7925268031909276</v>
      </c>
      <c r="E17">
        <f>(SIN(F14)-A17*SIN(C14))/SIN(B17)/COS(C14)</f>
        <v>1</v>
      </c>
      <c r="F17">
        <f>ACOS(E17)</f>
        <v>0</v>
      </c>
    </row>
    <row r="19" spans="1:6" ht="12.75">
      <c r="A19" s="1" t="s">
        <v>28</v>
      </c>
      <c r="B19" s="1" t="s">
        <v>29</v>
      </c>
      <c r="C19" s="1" t="s">
        <v>30</v>
      </c>
      <c r="D19" s="1" t="s">
        <v>28</v>
      </c>
      <c r="E19" s="1" t="s">
        <v>29</v>
      </c>
      <c r="F19" s="1" t="s">
        <v>30</v>
      </c>
    </row>
    <row r="20" spans="1:6" ht="12.75">
      <c r="A20">
        <f>SIN(A14)*SIN(C14)+COS(A14)*COS(C14)*COS(D17-F17)</f>
        <v>-5.753957801139251E-17</v>
      </c>
      <c r="B20">
        <f>ASIN(A20)</f>
        <v>-5.753957801139251E-17</v>
      </c>
      <c r="C20">
        <f>DEGREES(B20)</f>
        <v>-3.296774975016545E-15</v>
      </c>
      <c r="D20">
        <f>SIN(A14)*SIN(C14)+COS(A14)*COS(C14)*COS(D17+F17)</f>
        <v>-5.753957801139251E-17</v>
      </c>
      <c r="E20">
        <f>ASIN(D20)</f>
        <v>-5.753957801139251E-17</v>
      </c>
      <c r="F20">
        <f>DEGREES(E20)</f>
        <v>-3.296774975016545E-15</v>
      </c>
    </row>
    <row r="22" spans="1:6" ht="12.75">
      <c r="A22" t="s">
        <v>19</v>
      </c>
      <c r="B22" t="s">
        <v>21</v>
      </c>
      <c r="C22" t="s">
        <v>22</v>
      </c>
      <c r="D22" t="s">
        <v>19</v>
      </c>
      <c r="E22" t="s">
        <v>21</v>
      </c>
      <c r="F22" t="s">
        <v>22</v>
      </c>
    </row>
    <row r="23" spans="1:6" ht="12.75">
      <c r="A23">
        <f>(SIN(C14)-SIN(A14)*A20)/COS(A14)/COS(B20)</f>
        <v>0.9396926207859083</v>
      </c>
      <c r="B23">
        <f>ACOS(A23)</f>
        <v>0.34906585039886595</v>
      </c>
      <c r="C23">
        <f>-B23</f>
        <v>-0.34906585039886595</v>
      </c>
      <c r="D23">
        <f>(SIN(C14)-SIN(A14)*D20)/COS(A14)/COS(E20)</f>
        <v>0.9396926207859083</v>
      </c>
      <c r="E23">
        <f>ACOS(D23)</f>
        <v>0.34906585039886595</v>
      </c>
      <c r="F23">
        <f>-E23</f>
        <v>-0.34906585039886595</v>
      </c>
    </row>
    <row r="25" spans="1:6" ht="12.75">
      <c r="A25" t="s">
        <v>36</v>
      </c>
      <c r="B25" t="s">
        <v>31</v>
      </c>
      <c r="C25" t="s">
        <v>32</v>
      </c>
      <c r="E25" t="s">
        <v>31</v>
      </c>
      <c r="F25" t="s">
        <v>32</v>
      </c>
    </row>
    <row r="26" spans="1:6" ht="12.75">
      <c r="A26">
        <v>0.999999999999999</v>
      </c>
      <c r="B26">
        <f>B23-B14</f>
        <v>0.34906585039886595</v>
      </c>
      <c r="C26">
        <f>C23-B14</f>
        <v>-0.34906585039886595</v>
      </c>
      <c r="E26">
        <f>E23-B14</f>
        <v>0.34906585039886595</v>
      </c>
      <c r="F26">
        <f>F23-B14</f>
        <v>-0.34906585039886595</v>
      </c>
    </row>
    <row r="28" spans="1:6" ht="12.75">
      <c r="A28" t="s">
        <v>37</v>
      </c>
      <c r="B28" t="s">
        <v>23</v>
      </c>
      <c r="C28" t="s">
        <v>24</v>
      </c>
      <c r="E28" t="s">
        <v>23</v>
      </c>
      <c r="F28" t="s">
        <v>24</v>
      </c>
    </row>
    <row r="29" spans="1:6" ht="12.75">
      <c r="A29">
        <f>RADIANS(180)</f>
        <v>3.141592653589793</v>
      </c>
      <c r="B29">
        <f>ACOS(A20*SIN(D14)+COS(B20)*COS(D14)*COS(E14+B26))</f>
        <v>0.6981317007977319</v>
      </c>
      <c r="C29">
        <f>ACOS(A20*SIN(D14)+COS(B20)*COS(D14)*COS(E14+C26))</f>
        <v>0</v>
      </c>
      <c r="E29">
        <f>ACOS(D20*SIN(D14)+COS(E20)*COS(D14)*COS(E14+E26))</f>
        <v>0.6981317007977319</v>
      </c>
      <c r="F29">
        <f>ACOS(D20*SIN(D14)+COS(E20)*COS(D14)*COS(E14+F26))</f>
        <v>0</v>
      </c>
    </row>
    <row r="31" spans="2:6" ht="12.75">
      <c r="B31" t="s">
        <v>25</v>
      </c>
      <c r="C31" t="s">
        <v>26</v>
      </c>
      <c r="E31" t="s">
        <v>25</v>
      </c>
      <c r="F31" t="s">
        <v>26</v>
      </c>
    </row>
    <row r="32" spans="2:6" ht="12.75">
      <c r="B32">
        <f>90-DEGREES(B29)</f>
        <v>49.99999999999999</v>
      </c>
      <c r="C32">
        <f>90-DEGREES(C29)</f>
        <v>90</v>
      </c>
      <c r="E32">
        <f>90-DEGREES(E29)</f>
        <v>49.99999999999999</v>
      </c>
      <c r="F32">
        <f>90-DEGREES(F29)</f>
        <v>90</v>
      </c>
    </row>
    <row r="33" spans="1:6" ht="12.75">
      <c r="A33" s="15" t="s">
        <v>27</v>
      </c>
      <c r="B33">
        <f>ABS(B32-$F$3)</f>
        <v>40.00000000000001</v>
      </c>
      <c r="C33">
        <f>ABS(C32-$F$3)</f>
        <v>0</v>
      </c>
      <c r="D33" s="15" t="s">
        <v>27</v>
      </c>
      <c r="E33">
        <f>ABS(E32-$F$3)</f>
        <v>40.00000000000001</v>
      </c>
      <c r="F33">
        <f>ABS(F32-$F$3)</f>
        <v>0</v>
      </c>
    </row>
    <row r="35" spans="1:6" ht="12.75">
      <c r="A35" s="1" t="s">
        <v>20</v>
      </c>
      <c r="B35" s="1" t="s">
        <v>33</v>
      </c>
      <c r="C35" s="1" t="s">
        <v>34</v>
      </c>
      <c r="D35" s="1" t="s">
        <v>20</v>
      </c>
      <c r="E35" s="1" t="s">
        <v>33</v>
      </c>
      <c r="F35" s="1" t="s">
        <v>34</v>
      </c>
    </row>
    <row r="36" spans="1:6" ht="12.75">
      <c r="A36">
        <f>B14+B36</f>
        <v>-0.34906585039886595</v>
      </c>
      <c r="B36">
        <f>IF(B33&lt;C33,B26,C26)</f>
        <v>-0.34906585039886595</v>
      </c>
      <c r="C36">
        <f>DEGREES(B36)</f>
        <v>-20.000000000000004</v>
      </c>
      <c r="D36">
        <f>E14+E36</f>
        <v>0</v>
      </c>
      <c r="E36">
        <f>IF(E33&lt;F33,E26,F26)</f>
        <v>-0.34906585039886595</v>
      </c>
      <c r="F36">
        <f>DEGREES(E37)</f>
        <v>-20.000000000000004</v>
      </c>
    </row>
    <row r="37" spans="3:6" ht="12.75">
      <c r="C37">
        <f>C36-INT(C36/360)*360</f>
        <v>340</v>
      </c>
      <c r="E37">
        <f>IF(OR(B3=E3,ABS(B3-E3)=180),E36-2*D36,E36)</f>
        <v>-0.34906585039886595</v>
      </c>
      <c r="F37">
        <f>F36-INT(F36/360)*360</f>
        <v>340</v>
      </c>
    </row>
    <row r="38" spans="3:6" ht="12.75">
      <c r="C38">
        <f>IF(C37&gt;180,C37-360,C37)</f>
        <v>-20</v>
      </c>
      <c r="F38">
        <f>IF(F37&gt;180,F37-360,F37)</f>
        <v>-20</v>
      </c>
    </row>
  </sheetData>
  <printOptions/>
  <pageMargins left="0.75" right="0.75" top="1" bottom="1" header="0.5" footer="0.5"/>
  <pageSetup orientation="portrait" paperSize="9"/>
  <headerFooter alignWithMargins="0">
    <oddHeader>&amp;CIntersections of two LOPs</oddHeader>
    <oddFooter>&amp;C&amp;8Copyright 2009. C V Imaging. All rights reserved.</oddFooter>
  </headerFooter>
  <ignoredErrors>
    <ignoredError sqref="C17 E17 B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Hakel</dc:creator>
  <cp:keywords/>
  <dc:description/>
  <cp:lastModifiedBy>Peter Hakel</cp:lastModifiedBy>
  <dcterms:created xsi:type="dcterms:W3CDTF">2009-02-01T05:13:19Z</dcterms:created>
  <cp:category/>
  <cp:version/>
  <cp:contentType/>
  <cp:contentStatus/>
</cp:coreProperties>
</file>