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<sst xmlns="http://schemas.openxmlformats.org/spreadsheetml/2006/main" count="39" uniqueCount="35">
  <si>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Amplitude correction</t>
  </si>
  <si>
    <t>bowditch 1962 tables 27 and 28 &amp; pages 1194 and 1195</t>
  </si>
  <si>
    <t>Lat</t>
  </si>
  <si>
    <t>Dec</t>
  </si>
  <si>
    <t>bowditch equation</t>
  </si>
  <si>
    <t>bowditch table 27</t>
  </si>
  <si>
    <t>round</t>
  </si>
  <si>
    <t>A</t>
  </si>
  <si>
    <t>bowditch table 28</t>
  </si>
  <si>
    <t>dif</t>
  </si>
  <si>
    <t>sum</t>
  </si>
  <si>
    <t>A @90</t>
  </si>
  <si>
    <t>dw</t>
  </si>
  <si>
    <t>dif of bowditch eqs</t>
  </si>
  <si>
    <t>?? place logs</t>
  </si>
  <si>
    <t>?? Place trig</t>
  </si>
  <si>
    <t>log sec L</t>
  </si>
  <si>
    <t>log sin d</t>
  </si>
  <si>
    <t>nat sin d</t>
  </si>
  <si>
    <t>log sin h</t>
  </si>
  <si>
    <t>log sin L</t>
  </si>
  <si>
    <t>nat prod</t>
  </si>
  <si>
    <t>nat sum</t>
  </si>
  <si>
    <t>log sum</t>
  </si>
  <si>
    <t>log cos h</t>
  </si>
  <si>
    <t>log cos L</t>
  </si>
  <si>
    <t>Z</t>
  </si>
  <si>
    <t>dif of log A's</t>
  </si>
  <si>
    <t>rnd dif log A's</t>
  </si>
  <si>
    <t>dif round</t>
  </si>
  <si>
    <t>dif round log's</t>
  </si>
  <si>
    <t>0 means got bowditch table 27</t>
  </si>
  <si>
    <t>dif error due to rounding</t>
  </si>
  <si>
    <t>top dif</t>
  </si>
  <si>
    <t>bottom dif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</si>
</sst>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6">
    <font>
      <sz val="10"/>
      <name val="Arial"/>
      <family val="0"/>
    </font>
    <font>
      <sz val="10"/>
      <color indexed="10"/>
      <name val="Arial"/>
      <family val="2"/>
    </font>
    <font>
      <sz val="16.75"/>
      <name val="Arial"/>
      <family val="0"/>
    </font>
    <font>
      <b/>
      <sz val="16.75"/>
      <name val="Arial"/>
      <family val="0"/>
    </font>
    <font>
      <sz val="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Sheet1!$O$13</c:f>
              <c:strCache>
                <c:ptCount val="1"/>
                <c:pt idx="0">
                  <c:v>bowditch table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Sheet1!$B$5:$N$5</c:f>
              <c:numCache/>
            </c:numRef>
          </c:xVal>
          <c:yVal>
            <c:numRef>
              <c:f>Sheet1!$B$13:$N$13</c:f>
              <c:numCache/>
            </c:numRef>
          </c:yVal>
          <c:smooth val="0"/>
        </c:ser>
        <c:ser>
          <c:idx val="1"/>
          <c:order val="1"/>
          <c:tx>
            <c:strRef>
              <c:f>Sheet1!$O$18</c:f>
              <c:strCache>
                <c:ptCount val="1"/>
                <c:pt idx="0">
                  <c:v>dif of bowditch eqs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Sheet1!$B$5:$N$5</c:f>
              <c:numCache/>
            </c:numRef>
          </c:xVal>
          <c:yVal>
            <c:numRef>
              <c:f>Sheet1!$B$18:$N$18</c:f>
              <c:numCache/>
            </c:numRef>
          </c:yVal>
          <c:smooth val="0"/>
        </c:ser>
        <c:ser>
          <c:idx val="4"/>
          <c:order val="2"/>
          <c:tx>
            <c:strRef>
              <c:f>Sheet1!$O$22</c:f>
              <c:strCache>
                <c:ptCount val="1"/>
                <c:pt idx="0">
                  <c:v>dw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Sheet1!$B$5:$N$5</c:f>
              <c:numCache/>
            </c:numRef>
          </c:xVal>
          <c:yVal>
            <c:numRef>
              <c:f>Sheet1!$B$22:$N$22</c:f>
              <c:numCache/>
            </c:numRef>
          </c:yVal>
          <c:smooth val="0"/>
        </c:ser>
        <c:ser>
          <c:idx val="5"/>
          <c:order val="3"/>
          <c:tx>
            <c:strRef>
              <c:f>Sheet1!$A$44</c:f>
              <c:strCache>
                <c:ptCount val="1"/>
                <c:pt idx="0">
                  <c:v>dif of log A's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Sheet1!$C$5:$N$5</c:f>
              <c:numCache/>
            </c:numRef>
          </c:xVal>
          <c:yVal>
            <c:numRef>
              <c:f>Sheet1!$C$44:$N$44</c:f>
              <c:numCache/>
            </c:numRef>
          </c:yVal>
          <c:smooth val="0"/>
        </c:ser>
        <c:ser>
          <c:idx val="7"/>
          <c:order val="4"/>
          <c:tx>
            <c:strRef>
              <c:f>Sheet1!$A$46</c:f>
              <c:strCache>
                <c:ptCount val="1"/>
                <c:pt idx="0">
                  <c:v>dif round log's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Sheet1!$C$5:$N$5</c:f>
              <c:numCache/>
            </c:numRef>
          </c:xVal>
          <c:yVal>
            <c:numRef>
              <c:f>Sheet1!$C$46:$N$46</c:f>
              <c:numCache/>
            </c:numRef>
          </c:yVal>
          <c:smooth val="0"/>
        </c:ser>
        <c:axId val="15305954"/>
        <c:axId val="3535859"/>
      </c:scatterChart>
      <c:valAx>
        <c:axId val="1530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Declination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859"/>
        <c:crosses val="autoZero"/>
        <c:crossBetween val="midCat"/>
        <c:dispUnits/>
      </c:valAx>
      <c:valAx>
        <c:axId val="3535859"/>
        <c:scaling>
          <c:orientation val="minMax"/>
          <c:max val="0.9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 correction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Sheet1!$O$6</c:f>
              <c:strCache>
                <c:ptCount val="1"/>
                <c:pt idx="0">
                  <c:v>bowditch table 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Sheet1!$I$5</c:f>
              <c:numCache/>
            </c:numRef>
          </c:xVal>
          <c:yVal>
            <c:numRef>
              <c:f>Sheet1!$I$6</c:f>
              <c:numCache/>
            </c:numRef>
          </c:yVal>
          <c:smooth val="0"/>
        </c:ser>
        <c:ser>
          <c:idx val="1"/>
          <c:order val="1"/>
          <c:tx>
            <c:strRef>
              <c:f>Sheet1!$O$8</c:f>
              <c:strCache>
                <c:ptCount val="1"/>
                <c:pt idx="0">
                  <c:v>bowditch equation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Sheet1!$I$5</c:f>
              <c:numCache/>
            </c:numRef>
          </c:xVal>
          <c:yVal>
            <c:numRef>
              <c:f>Sheet1!$I$8</c:f>
              <c:numCache/>
            </c:numRef>
          </c:yVal>
          <c:smooth val="0"/>
        </c:ser>
        <c:ser>
          <c:idx val="2"/>
          <c:order val="2"/>
          <c:tx>
            <c:strRef>
              <c:f>Sheet1!$O$16</c:f>
              <c:strCache>
                <c:ptCount val="1"/>
                <c:pt idx="0">
                  <c:v>bowditch equation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Sheet1!$I$5</c:f>
              <c:numCache/>
            </c:numRef>
          </c:xVal>
          <c:yVal>
            <c:numRef>
              <c:f>Sheet1!$I$16</c:f>
              <c:numCache/>
            </c:numRef>
          </c:yVal>
          <c:smooth val="0"/>
        </c:ser>
        <c:ser>
          <c:idx val="3"/>
          <c:order val="3"/>
          <c:tx>
            <c:strRef>
              <c:f>Sheet1!$O$17</c:f>
              <c:strCache>
                <c:ptCount val="1"/>
                <c:pt idx="0">
                  <c:v>round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5"/>
              <c:spPr>
                <a:solidFill>
                  <a:srgbClr val="00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Sheet1!$I$5</c:f>
              <c:numCache/>
            </c:numRef>
          </c:xVal>
          <c:yVal>
            <c:numRef>
              <c:f>Sheet1!$I$17</c:f>
              <c:numCache/>
            </c:numRef>
          </c:yVal>
          <c:smooth val="0"/>
        </c:ser>
        <c:axId val="31822732"/>
        <c:axId val="17969133"/>
      </c:scatterChart>
      <c:valAx>
        <c:axId val="31822732"/>
        <c:scaling>
          <c:orientation val="minMax"/>
          <c:max val="16"/>
          <c:min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17969133"/>
        <c:crosses val="autoZero"/>
        <c:crossBetween val="midCat"/>
        <c:dispUnits/>
      </c:valAx>
      <c:valAx>
        <c:axId val="17969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Sheet1!$O$11</c:f>
              <c:strCache>
                <c:ptCount val="1"/>
                <c:pt idx="0">
                  <c:v>dif error due to rounding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Sheet1!$B$11:$N$11</c:f>
              <c:numCache/>
            </c:numRef>
          </c:val>
          <c:smooth val="0"/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top dif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Sheet1!$B$10:$N$10</c:f>
              <c:numCache/>
            </c:numRef>
          </c:val>
          <c:smooth val="0"/>
        </c:ser>
        <c:ser>
          <c:idx val="2"/>
          <c:order val="2"/>
          <c:tx>
            <c:strRef>
              <c:f>Sheet1!$O$12</c:f>
              <c:strCache>
                <c:ptCount val="1"/>
                <c:pt idx="0">
                  <c:v>bottom dif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Sheet1!$B$12:$N$12</c:f>
              <c:numCache/>
            </c:numRef>
          </c:val>
          <c:smooth val="0"/>
        </c:ser>
        <c:ser>
          <c:idx val="3"/>
          <c:order val="3"/>
          <c:tx>
            <c:v>fix btm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Sheet1!$B$14:$N$14</c:f>
              <c:numCache/>
            </c:numRef>
          </c:val>
          <c:smooth val="0"/>
        </c:ser>
        <c:ser>
          <c:idx val="4"/>
          <c:order val="4"/>
          <c:tx>
            <c:v>fix top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Sheet1!$B$15:$N$15</c:f>
              <c:numCache/>
            </c:numRef>
          </c:val>
          <c:smooth val="0"/>
        </c:ser>
        <c:marker val="1"/>
        <c:axId val="27504470"/>
        <c:axId val="46213639"/>
      </c:line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13639"/>
        <c:crosses val="autoZero"/>
        <c:auto val="1"/>
        <c:lblOffset val="100"/>
        <c:noMultiLvlLbl val="0"/>
      </c:catAx>
      <c:valAx>
        <c:axId val="46213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0447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49</xdr:row>
      <xdr:rowOff>66675</xdr:rowOff>
    </xdr:from>
    <xdr:to>
      <xdr:col>18</xdr:col>
      <xdr:colOff>257175</xdr:colOff>
      <xdr:row>83</xdr:row>
      <xdr:rowOff>95250</xdr:rowOff>
    </xdr:to>
    <xdr:graphicFrame>
      <xdr:nvGraphicFramePr>
        <xdr:cNvPr id="1" name="Chart 1"/>
        <xdr:cNvGraphicFramePr/>
      </xdr:nvGraphicFramePr>
      <xdr:xfrm>
        <a:off x="771525" y="8001000"/>
        <a:ext cx="106108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266700</xdr:colOff>
      <xdr:row>1</xdr:row>
      <xdr:rowOff>152400</xdr:rowOff>
    </xdr:from>
    <xdr:to>
      <xdr:col>24</xdr:col>
      <xdr:colOff>219075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10172700" y="314325"/>
        <a:ext cx="48291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304800</xdr:colOff>
      <xdr:row>21</xdr:row>
      <xdr:rowOff>9525</xdr:rowOff>
    </xdr:from>
    <xdr:to>
      <xdr:col>25</xdr:col>
      <xdr:colOff>57150</xdr:colOff>
      <xdr:row>45</xdr:row>
      <xdr:rowOff>123825</xdr:rowOff>
    </xdr:to>
    <xdr:graphicFrame>
      <xdr:nvGraphicFramePr>
        <xdr:cNvPr id="3" name="Chart 3"/>
        <xdr:cNvGraphicFramePr/>
      </xdr:nvGraphicFramePr>
      <xdr:xfrm>
        <a:off x="10210800" y="3409950"/>
        <a:ext cx="523875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75" zoomScaleNormal="75" workbookViewId="0" topLeftCell="A25">
      <selection activeCell="N16" sqref="N16"/>
    </sheetView>
  </sheetViews>
  <sheetFormatPr defaultColWidth="9.140625" defaultRowHeight="12.75"/>
  <cols>
    <col min="1" max="1" width="11.00390625" style="0" customWidth="1"/>
    <col min="2" max="2" width="9.57421875" style="0" bestFit="1" customWidth="1"/>
  </cols>
  <sheetData>
    <row r="1" ht="12.75">
      <c r="A1" t="s">
        <v>0</v>
      </c>
    </row>
    <row r="2" ht="12.75">
      <c r="A2" t="s">
        <v>1</v>
      </c>
    </row>
    <row r="4" spans="1:2" ht="12.75">
      <c r="A4" t="s">
        <v>2</v>
      </c>
      <c r="B4" t="s">
        <v>3</v>
      </c>
    </row>
    <row r="5" spans="2:14" ht="12.75">
      <c r="B5" s="8">
        <v>0</v>
      </c>
      <c r="C5" s="1">
        <v>2</v>
      </c>
      <c r="D5" s="1">
        <v>4</v>
      </c>
      <c r="E5" s="1">
        <v>6</v>
      </c>
      <c r="F5" s="1">
        <v>8</v>
      </c>
      <c r="G5" s="1">
        <v>10</v>
      </c>
      <c r="H5" s="1">
        <v>12</v>
      </c>
      <c r="I5" s="1">
        <v>14</v>
      </c>
      <c r="J5" s="1">
        <v>16</v>
      </c>
      <c r="K5" s="1">
        <v>18</v>
      </c>
      <c r="L5" s="1">
        <v>20</v>
      </c>
      <c r="M5" s="1">
        <v>22</v>
      </c>
      <c r="N5" s="1">
        <v>24</v>
      </c>
    </row>
    <row r="6" spans="1:15" ht="12.75">
      <c r="A6">
        <v>44</v>
      </c>
      <c r="B6" s="1">
        <v>0</v>
      </c>
      <c r="C6" s="1">
        <v>2.8</v>
      </c>
      <c r="D6" s="1">
        <v>5.6</v>
      </c>
      <c r="E6" s="1">
        <v>8.4</v>
      </c>
      <c r="F6" s="1">
        <v>11.2</v>
      </c>
      <c r="G6" s="1">
        <v>14</v>
      </c>
      <c r="H6" s="1">
        <v>16.8</v>
      </c>
      <c r="I6" s="1">
        <v>19.7</v>
      </c>
      <c r="J6" s="1">
        <v>22.5</v>
      </c>
      <c r="K6" s="1">
        <v>25.4</v>
      </c>
      <c r="L6" s="1">
        <v>28.4</v>
      </c>
      <c r="M6" s="1">
        <v>31.4</v>
      </c>
      <c r="N6" s="1">
        <v>34.4</v>
      </c>
      <c r="O6" t="s">
        <v>5</v>
      </c>
    </row>
    <row r="8" spans="2:15" ht="12.75">
      <c r="B8" s="3">
        <f>DEGREES(ASIN(SIN(RADIANS(B5))/COS(RADIANS($A$6))))</f>
        <v>0</v>
      </c>
      <c r="C8" s="3">
        <f aca="true" t="shared" si="0" ref="C8:N8">DEGREES(ASIN(SIN(RADIANS(C5))/COS(RADIANS($A$6))))</f>
        <v>2.7808542514076127</v>
      </c>
      <c r="D8" s="3">
        <f t="shared" si="0"/>
        <v>5.564883614838414</v>
      </c>
      <c r="E8" s="3">
        <f t="shared" si="0"/>
        <v>8.355327364504678</v>
      </c>
      <c r="F8" s="3">
        <f t="shared" si="0"/>
        <v>11.155556356312763</v>
      </c>
      <c r="G8" s="3">
        <f t="shared" si="0"/>
        <v>13.96914728189465</v>
      </c>
      <c r="H8" s="3">
        <f t="shared" si="0"/>
        <v>16.79996802664594</v>
      </c>
      <c r="I8" s="3">
        <f t="shared" si="0"/>
        <v>19.652279583980054</v>
      </c>
      <c r="J8" s="3">
        <f t="shared" si="0"/>
        <v>22.530861865858142</v>
      </c>
      <c r="K8" s="3">
        <f t="shared" si="0"/>
        <v>25.441173714416852</v>
      </c>
      <c r="L8" s="3">
        <f t="shared" si="0"/>
        <v>28.389562105266197</v>
      </c>
      <c r="M8" s="3">
        <f t="shared" si="0"/>
        <v>31.383543078558297</v>
      </c>
      <c r="N8" s="3">
        <f t="shared" si="0"/>
        <v>34.432189417030486</v>
      </c>
      <c r="O8" t="s">
        <v>4</v>
      </c>
    </row>
    <row r="9" spans="2:15" ht="12.75">
      <c r="B9" s="2">
        <f>ROUND(B8,1)</f>
        <v>0</v>
      </c>
      <c r="C9" s="2">
        <f aca="true" t="shared" si="1" ref="C9:N9">ROUND(C8,1)</f>
        <v>2.8</v>
      </c>
      <c r="D9" s="2">
        <f t="shared" si="1"/>
        <v>5.6</v>
      </c>
      <c r="E9" s="2">
        <f t="shared" si="1"/>
        <v>8.4</v>
      </c>
      <c r="F9" s="2">
        <f t="shared" si="1"/>
        <v>11.2</v>
      </c>
      <c r="G9" s="2">
        <f t="shared" si="1"/>
        <v>14</v>
      </c>
      <c r="H9" s="2">
        <f t="shared" si="1"/>
        <v>16.8</v>
      </c>
      <c r="I9" s="2">
        <f t="shared" si="1"/>
        <v>19.7</v>
      </c>
      <c r="J9" s="2">
        <f t="shared" si="1"/>
        <v>22.5</v>
      </c>
      <c r="K9" s="2">
        <f t="shared" si="1"/>
        <v>25.4</v>
      </c>
      <c r="L9" s="2">
        <f t="shared" si="1"/>
        <v>28.4</v>
      </c>
      <c r="M9" s="2">
        <f t="shared" si="1"/>
        <v>31.4</v>
      </c>
      <c r="N9" s="2">
        <f t="shared" si="1"/>
        <v>34.4</v>
      </c>
      <c r="O9" t="s">
        <v>6</v>
      </c>
    </row>
    <row r="10" spans="2:15" ht="12.75">
      <c r="B10" s="3">
        <f aca="true" t="shared" si="2" ref="B10:M10">B9-B8</f>
        <v>0</v>
      </c>
      <c r="C10" s="3">
        <f t="shared" si="2"/>
        <v>0.019145748592387157</v>
      </c>
      <c r="D10" s="3">
        <f t="shared" si="2"/>
        <v>0.03511638516158566</v>
      </c>
      <c r="E10" s="3">
        <f t="shared" si="2"/>
        <v>0.04467263549532241</v>
      </c>
      <c r="F10" s="3">
        <f t="shared" si="2"/>
        <v>0.04444364368723619</v>
      </c>
      <c r="G10" s="3">
        <f t="shared" si="2"/>
        <v>0.03085271810535062</v>
      </c>
      <c r="H10" s="3">
        <f t="shared" si="2"/>
        <v>3.197335406213142E-05</v>
      </c>
      <c r="I10" s="3">
        <f t="shared" si="2"/>
        <v>0.04772041601994559</v>
      </c>
      <c r="J10" s="3">
        <f t="shared" si="2"/>
        <v>-0.030861865858142323</v>
      </c>
      <c r="K10" s="3">
        <f t="shared" si="2"/>
        <v>-0.04117371441685336</v>
      </c>
      <c r="L10" s="3">
        <f t="shared" si="2"/>
        <v>0.0104378947338013</v>
      </c>
      <c r="M10" s="3">
        <f t="shared" si="2"/>
        <v>0.01645692144170141</v>
      </c>
      <c r="N10" s="3">
        <f>N9-N8</f>
        <v>-0.03218941703048728</v>
      </c>
      <c r="O10" t="s">
        <v>33</v>
      </c>
    </row>
    <row r="11" spans="2:15" ht="12.75">
      <c r="B11" s="9">
        <f aca="true" t="shared" si="3" ref="B11:H11">(B9-B17)-(B8-B16)</f>
        <v>0.02396853708877411</v>
      </c>
      <c r="C11" s="9">
        <f t="shared" si="3"/>
        <v>0.02357315891889522</v>
      </c>
      <c r="D11" s="9">
        <f t="shared" si="3"/>
        <v>0.02157522035415571</v>
      </c>
      <c r="E11" s="9">
        <f t="shared" si="3"/>
        <v>0.017940166677385072</v>
      </c>
      <c r="F11" s="9">
        <f t="shared" si="3"/>
        <v>0.012605202006644944</v>
      </c>
      <c r="G11" s="9">
        <f t="shared" si="3"/>
        <v>0.005476209861679848</v>
      </c>
      <c r="H11" s="9">
        <f t="shared" si="3"/>
        <v>-0.0035770609648011487</v>
      </c>
      <c r="I11" s="9">
        <f aca="true" t="shared" si="4" ref="I11:N11">(I9-I17)-(I8-I16)</f>
        <v>0.08527194709511932</v>
      </c>
      <c r="J11" s="9">
        <f t="shared" si="4"/>
        <v>-0.028203499522707176</v>
      </c>
      <c r="K11" s="9">
        <f t="shared" si="4"/>
        <v>-0.04429782291844475</v>
      </c>
      <c r="L11" s="9">
        <f t="shared" si="4"/>
        <v>0.0366061871737422</v>
      </c>
      <c r="M11" s="9">
        <f t="shared" si="4"/>
        <v>0.014007205814039025</v>
      </c>
      <c r="N11" s="9">
        <f t="shared" si="4"/>
        <v>-0.012759617949761548</v>
      </c>
      <c r="O11" t="s">
        <v>32</v>
      </c>
    </row>
    <row r="12" spans="2:15" ht="12.75">
      <c r="B12" s="3">
        <f>B17-B16</f>
        <v>-0.02396853708877411</v>
      </c>
      <c r="C12" s="3">
        <f aca="true" t="shared" si="5" ref="C12:M12">C17-C16</f>
        <v>-0.004427410326508063</v>
      </c>
      <c r="D12" s="3">
        <f t="shared" si="5"/>
        <v>0.01354116480742995</v>
      </c>
      <c r="E12" s="3">
        <f t="shared" si="5"/>
        <v>0.026732468817937338</v>
      </c>
      <c r="F12" s="3">
        <f t="shared" si="5"/>
        <v>0.031838441680591245</v>
      </c>
      <c r="G12" s="3">
        <f t="shared" si="5"/>
        <v>0.02537650824367077</v>
      </c>
      <c r="H12" s="3">
        <f t="shared" si="5"/>
        <v>0.00360903431886328</v>
      </c>
      <c r="I12" s="3">
        <f t="shared" si="5"/>
        <v>-0.03755153107517373</v>
      </c>
      <c r="J12" s="3">
        <f t="shared" si="5"/>
        <v>-0.0026583663354351472</v>
      </c>
      <c r="K12" s="3">
        <f t="shared" si="5"/>
        <v>0.003124108501591394</v>
      </c>
      <c r="L12" s="3">
        <f t="shared" si="5"/>
        <v>-0.0261682924399409</v>
      </c>
      <c r="M12" s="3">
        <f t="shared" si="5"/>
        <v>0.0024497156276623855</v>
      </c>
      <c r="N12" s="3">
        <f>N16-N17</f>
        <v>0.01942979908072573</v>
      </c>
      <c r="O12" t="s">
        <v>34</v>
      </c>
    </row>
    <row r="13" spans="1:15" ht="12.75">
      <c r="A13">
        <v>44</v>
      </c>
      <c r="B13" s="4">
        <v>0.7</v>
      </c>
      <c r="C13" s="4">
        <v>0.7</v>
      </c>
      <c r="D13" s="4">
        <v>0.7</v>
      </c>
      <c r="E13" s="4">
        <v>0.6</v>
      </c>
      <c r="F13" s="4">
        <v>0.6</v>
      </c>
      <c r="G13" s="4">
        <v>0.7</v>
      </c>
      <c r="H13" s="4">
        <v>0.7</v>
      </c>
      <c r="I13" s="4">
        <v>0.7</v>
      </c>
      <c r="J13" s="4">
        <v>0.8</v>
      </c>
      <c r="K13" s="4">
        <v>0.8</v>
      </c>
      <c r="L13" s="4">
        <v>0.8</v>
      </c>
      <c r="M13" s="4">
        <v>0.8</v>
      </c>
      <c r="N13" s="4">
        <v>0.9</v>
      </c>
      <c r="O13" t="s">
        <v>8</v>
      </c>
    </row>
    <row r="14" spans="1:14" ht="12.75">
      <c r="A14">
        <v>-42</v>
      </c>
      <c r="F14" s="3">
        <f>F12</f>
        <v>0.031838441680591245</v>
      </c>
      <c r="G14" s="3">
        <f>G12</f>
        <v>0.02537650824367077</v>
      </c>
      <c r="H14" s="3">
        <f>H12</f>
        <v>0.00360903431886328</v>
      </c>
      <c r="I14" s="3">
        <f>I12</f>
        <v>-0.03755153107517373</v>
      </c>
      <c r="J14" s="3">
        <f>J12-0.1</f>
        <v>-0.10265836633543515</v>
      </c>
      <c r="K14" s="3">
        <f>K12-0.2</f>
        <v>-0.19687589149840862</v>
      </c>
      <c r="L14" s="3">
        <f>L12-0.3</f>
        <v>-0.3261682924399409</v>
      </c>
      <c r="M14" s="3">
        <f>M12-0.5</f>
        <v>-0.4975502843723376</v>
      </c>
      <c r="N14" s="3">
        <f>N12-0.7</f>
        <v>-0.6805702009192742</v>
      </c>
    </row>
    <row r="15" spans="6:14" ht="12.75">
      <c r="F15" s="3"/>
      <c r="G15" s="3"/>
      <c r="H15" s="3">
        <f>H10</f>
        <v>3.197335406213142E-05</v>
      </c>
      <c r="I15" s="3">
        <f>I10-0.1</f>
        <v>-0.05227958398005442</v>
      </c>
      <c r="J15" s="3">
        <f>J10-0.1</f>
        <v>-0.13086186585814233</v>
      </c>
      <c r="K15" s="3">
        <f>K10-0.2</f>
        <v>-0.24117371441685337</v>
      </c>
      <c r="L15" s="3">
        <f>L10-0.4</f>
        <v>-0.3895621052661987</v>
      </c>
      <c r="M15" s="3">
        <f>M10-0.6</f>
        <v>-0.5835430785582986</v>
      </c>
      <c r="N15" s="3">
        <f>N10-0.8</f>
        <v>-0.8321894170304873</v>
      </c>
    </row>
    <row r="16" spans="1:15" ht="12.75">
      <c r="A16" t="s">
        <v>7</v>
      </c>
      <c r="B16" s="3">
        <f>90-DEGREES(ACOS((SIN(RADIANS(B5))+SIN(RADIANS($A14/60))*SIN(RADIANS($A13)))/(COS(RADIANS($A14/60))*COS(RADIANS($A13)))))</f>
        <v>-0.6760314629112258</v>
      </c>
      <c r="C16" s="3">
        <f aca="true" t="shared" si="6" ref="C16:N16">90-DEGREES(ACOS((SIN(RADIANS(C5))+SIN(RADIANS($A14/60))*SIN(RADIANS($A13)))/(COS(RADIANS($A14/60))*COS(RADIANS($A13)))))</f>
        <v>2.104427410326508</v>
      </c>
      <c r="D16" s="3">
        <f t="shared" si="6"/>
        <v>4.88645883519257</v>
      </c>
      <c r="E16" s="3">
        <f t="shared" si="6"/>
        <v>7.673267531182063</v>
      </c>
      <c r="F16" s="3">
        <f t="shared" si="6"/>
        <v>10.468161558319409</v>
      </c>
      <c r="G16" s="3">
        <f t="shared" si="6"/>
        <v>13.27462349175633</v>
      </c>
      <c r="H16" s="3">
        <f t="shared" si="6"/>
        <v>16.096390965681138</v>
      </c>
      <c r="I16" s="3">
        <f t="shared" si="6"/>
        <v>18.937551531075172</v>
      </c>
      <c r="J16" s="3">
        <f t="shared" si="6"/>
        <v>21.802658366335436</v>
      </c>
      <c r="K16" s="3">
        <f t="shared" si="6"/>
        <v>24.696875891498408</v>
      </c>
      <c r="L16" s="3">
        <f t="shared" si="6"/>
        <v>27.626168292439942</v>
      </c>
      <c r="M16" s="3">
        <f t="shared" si="6"/>
        <v>30.59755028437234</v>
      </c>
      <c r="N16" s="3">
        <f t="shared" si="6"/>
        <v>33.61942979908073</v>
      </c>
      <c r="O16" t="s">
        <v>4</v>
      </c>
    </row>
    <row r="17" spans="2:15" ht="12.75">
      <c r="B17" s="3">
        <f>ROUND(B16,1)</f>
        <v>-0.7</v>
      </c>
      <c r="C17" s="3">
        <f aca="true" t="shared" si="7" ref="C17:N17">ROUND(C16,1)</f>
        <v>2.1</v>
      </c>
      <c r="D17" s="3">
        <f t="shared" si="7"/>
        <v>4.9</v>
      </c>
      <c r="E17" s="3">
        <f t="shared" si="7"/>
        <v>7.7</v>
      </c>
      <c r="F17" s="3">
        <f t="shared" si="7"/>
        <v>10.5</v>
      </c>
      <c r="G17" s="3">
        <f t="shared" si="7"/>
        <v>13.3</v>
      </c>
      <c r="H17" s="3">
        <f t="shared" si="7"/>
        <v>16.1</v>
      </c>
      <c r="I17" s="3">
        <f t="shared" si="7"/>
        <v>18.9</v>
      </c>
      <c r="J17" s="3">
        <f t="shared" si="7"/>
        <v>21.8</v>
      </c>
      <c r="K17" s="3">
        <f t="shared" si="7"/>
        <v>24.7</v>
      </c>
      <c r="L17" s="3">
        <f t="shared" si="7"/>
        <v>27.6</v>
      </c>
      <c r="M17" s="3">
        <f t="shared" si="7"/>
        <v>30.6</v>
      </c>
      <c r="N17" s="3">
        <f t="shared" si="7"/>
        <v>33.6</v>
      </c>
      <c r="O17" t="s">
        <v>6</v>
      </c>
    </row>
    <row r="18" spans="1:15" ht="12.75">
      <c r="A18" t="s">
        <v>9</v>
      </c>
      <c r="B18" s="3">
        <f>B8-B16</f>
        <v>0.6760314629112258</v>
      </c>
      <c r="C18" s="3">
        <f aca="true" t="shared" si="8" ref="C18:N18">C8-C16</f>
        <v>0.6764268410811045</v>
      </c>
      <c r="D18" s="3">
        <f t="shared" si="8"/>
        <v>0.6784247796458436</v>
      </c>
      <c r="E18" s="3">
        <f t="shared" si="8"/>
        <v>0.6820598333226151</v>
      </c>
      <c r="F18" s="3">
        <f t="shared" si="8"/>
        <v>0.6873947979933543</v>
      </c>
      <c r="G18" s="3">
        <f t="shared" si="8"/>
        <v>0.6945237901383194</v>
      </c>
      <c r="H18" s="3">
        <f t="shared" si="8"/>
        <v>0.7035770609648004</v>
      </c>
      <c r="I18" s="3">
        <f t="shared" si="8"/>
        <v>0.7147280529048814</v>
      </c>
      <c r="J18" s="3">
        <f t="shared" si="8"/>
        <v>0.7282034995227065</v>
      </c>
      <c r="K18" s="3">
        <f t="shared" si="8"/>
        <v>0.744297822918444</v>
      </c>
      <c r="L18" s="3">
        <f t="shared" si="8"/>
        <v>0.763393812826255</v>
      </c>
      <c r="M18" s="3">
        <f t="shared" si="8"/>
        <v>0.7859927941859581</v>
      </c>
      <c r="N18" s="3">
        <f t="shared" si="8"/>
        <v>0.8127596179497587</v>
      </c>
      <c r="O18" t="s">
        <v>13</v>
      </c>
    </row>
    <row r="19" spans="2:15" ht="12.75">
      <c r="B19" s="4">
        <f>ROUND(B18,1)</f>
        <v>0.7</v>
      </c>
      <c r="C19" s="4">
        <f aca="true" t="shared" si="9" ref="C19:N19">ROUND(C18,1)</f>
        <v>0.7</v>
      </c>
      <c r="D19" s="4">
        <f t="shared" si="9"/>
        <v>0.7</v>
      </c>
      <c r="E19" s="4">
        <f t="shared" si="9"/>
        <v>0.7</v>
      </c>
      <c r="F19" s="4">
        <f t="shared" si="9"/>
        <v>0.7</v>
      </c>
      <c r="G19" s="4">
        <f t="shared" si="9"/>
        <v>0.7</v>
      </c>
      <c r="H19" s="4">
        <f t="shared" si="9"/>
        <v>0.7</v>
      </c>
      <c r="I19" s="4">
        <f t="shared" si="9"/>
        <v>0.7</v>
      </c>
      <c r="J19" s="4">
        <f t="shared" si="9"/>
        <v>0.7</v>
      </c>
      <c r="K19" s="4">
        <f t="shared" si="9"/>
        <v>0.7</v>
      </c>
      <c r="L19" s="4">
        <f t="shared" si="9"/>
        <v>0.8</v>
      </c>
      <c r="M19" s="4">
        <f t="shared" si="9"/>
        <v>0.8</v>
      </c>
      <c r="N19" s="4">
        <f t="shared" si="9"/>
        <v>0.8</v>
      </c>
      <c r="O19" t="s">
        <v>6</v>
      </c>
    </row>
    <row r="20" spans="2:15" ht="12.75">
      <c r="B20" s="3">
        <f>B9-B17</f>
        <v>0.7</v>
      </c>
      <c r="C20" s="3">
        <f aca="true" t="shared" si="10" ref="C20:M20">C9-C17</f>
        <v>0.6999999999999997</v>
      </c>
      <c r="D20" s="3">
        <f t="shared" si="10"/>
        <v>0.6999999999999993</v>
      </c>
      <c r="E20" s="3">
        <f>E9-E17</f>
        <v>0.7000000000000002</v>
      </c>
      <c r="F20" s="3">
        <f t="shared" si="10"/>
        <v>0.6999999999999993</v>
      </c>
      <c r="G20" s="3">
        <f t="shared" si="10"/>
        <v>0.6999999999999993</v>
      </c>
      <c r="H20" s="3">
        <f t="shared" si="10"/>
        <v>0.6999999999999993</v>
      </c>
      <c r="I20" s="3">
        <f t="shared" si="10"/>
        <v>0.8000000000000007</v>
      </c>
      <c r="J20" s="3">
        <f t="shared" si="10"/>
        <v>0.6999999999999993</v>
      </c>
      <c r="K20" s="3">
        <f t="shared" si="10"/>
        <v>0.6999999999999993</v>
      </c>
      <c r="L20" s="3">
        <f t="shared" si="10"/>
        <v>0.7999999999999972</v>
      </c>
      <c r="M20" s="3">
        <f t="shared" si="10"/>
        <v>0.7999999999999972</v>
      </c>
      <c r="N20" s="3">
        <f>N9-N17</f>
        <v>0.7999999999999972</v>
      </c>
      <c r="O20" t="s">
        <v>29</v>
      </c>
    </row>
    <row r="22" spans="2:15" ht="12.75">
      <c r="B22">
        <f>-$A14/60*SIN(RADIANS($A13))/SQRT(COS(RADIANS($A13))^2-SIN(RADIANS(B5))^2)</f>
        <v>0.6759821423649517</v>
      </c>
      <c r="C22">
        <f aca="true" t="shared" si="11" ref="C22:N22">-$A14/60*SIN(RADIANS($A13))/SQRT(COS(RADIANS($A13))^2-SIN(RADIANS(C5))^2)</f>
        <v>0.6767791140397893</v>
      </c>
      <c r="D22">
        <f t="shared" si="11"/>
        <v>0.6791831179500474</v>
      </c>
      <c r="E22">
        <f t="shared" si="11"/>
        <v>0.6832340356014698</v>
      </c>
      <c r="F22">
        <f t="shared" si="11"/>
        <v>0.6890004437090724</v>
      </c>
      <c r="G22">
        <f t="shared" si="11"/>
        <v>0.696582987913044</v>
      </c>
      <c r="H22">
        <f t="shared" si="11"/>
        <v>0.7061195663691228</v>
      </c>
      <c r="I22">
        <f t="shared" si="11"/>
        <v>0.7177928756655683</v>
      </c>
      <c r="J22">
        <f t="shared" si="11"/>
        <v>0.7318411874925023</v>
      </c>
      <c r="K22">
        <f t="shared" si="11"/>
        <v>0.7485737163957407</v>
      </c>
      <c r="L22">
        <f t="shared" si="11"/>
        <v>0.7683927370514835</v>
      </c>
      <c r="M22">
        <f t="shared" si="11"/>
        <v>0.791825954606231</v>
      </c>
      <c r="N22">
        <f t="shared" si="11"/>
        <v>0.8195749888508099</v>
      </c>
      <c r="O22" t="s">
        <v>12</v>
      </c>
    </row>
    <row r="24" spans="1:2" ht="12.75">
      <c r="A24" t="s">
        <v>14</v>
      </c>
      <c r="B24" s="6">
        <v>4</v>
      </c>
    </row>
    <row r="25" spans="1:14" ht="12.75">
      <c r="A25" t="s">
        <v>16</v>
      </c>
      <c r="B25" s="7">
        <f>ROUND(LOG10(1/ROUND(COS(RADIANS($A13)),$B$31)),$B$24)+10</f>
        <v>10.1431</v>
      </c>
      <c r="C25" s="7">
        <f aca="true" t="shared" si="12" ref="C25:N25">ROUND(LOG10(1/ROUND(COS(RADIANS($A13)),$B$31)),$B$24)+10</f>
        <v>10.1431</v>
      </c>
      <c r="D25" s="7">
        <f t="shared" si="12"/>
        <v>10.1431</v>
      </c>
      <c r="E25" s="7">
        <f t="shared" si="12"/>
        <v>10.1431</v>
      </c>
      <c r="F25" s="7">
        <f t="shared" si="12"/>
        <v>10.1431</v>
      </c>
      <c r="G25" s="7">
        <f t="shared" si="12"/>
        <v>10.1431</v>
      </c>
      <c r="H25" s="7">
        <f t="shared" si="12"/>
        <v>10.1431</v>
      </c>
      <c r="I25" s="7">
        <f t="shared" si="12"/>
        <v>10.1431</v>
      </c>
      <c r="J25" s="7">
        <f t="shared" si="12"/>
        <v>10.1431</v>
      </c>
      <c r="K25" s="7">
        <f t="shared" si="12"/>
        <v>10.1431</v>
      </c>
      <c r="L25" s="7">
        <f t="shared" si="12"/>
        <v>10.1431</v>
      </c>
      <c r="M25" s="7">
        <f t="shared" si="12"/>
        <v>10.1431</v>
      </c>
      <c r="N25" s="7">
        <f t="shared" si="12"/>
        <v>10.1431</v>
      </c>
    </row>
    <row r="26" spans="1:14" ht="12.75">
      <c r="A26" t="s">
        <v>17</v>
      </c>
      <c r="B26" s="7" t="e">
        <f>ROUND(LOG10(ABS(ROUND(SIN(RADIANS(B5)),$B$31))),$B$24)+10</f>
        <v>#NUM!</v>
      </c>
      <c r="C26" s="7">
        <f aca="true" t="shared" si="13" ref="C26:N26">ROUND(LOG10(ABS(ROUND(SIN(RADIANS(C5)),$B$31))),$B$24)+10</f>
        <v>8.5428</v>
      </c>
      <c r="D26" s="7">
        <f t="shared" si="13"/>
        <v>8.8439</v>
      </c>
      <c r="E26" s="7">
        <f t="shared" si="13"/>
        <v>9.0191</v>
      </c>
      <c r="F26" s="7">
        <f t="shared" si="13"/>
        <v>9.1436</v>
      </c>
      <c r="G26" s="7">
        <f t="shared" si="13"/>
        <v>9.2395</v>
      </c>
      <c r="H26" s="7">
        <f t="shared" si="13"/>
        <v>9.3179</v>
      </c>
      <c r="I26" s="7">
        <f t="shared" si="13"/>
        <v>9.3836</v>
      </c>
      <c r="J26" s="7">
        <f t="shared" si="13"/>
        <v>9.4403</v>
      </c>
      <c r="K26" s="7">
        <f t="shared" si="13"/>
        <v>9.49</v>
      </c>
      <c r="L26" s="7">
        <f t="shared" si="13"/>
        <v>9.534</v>
      </c>
      <c r="M26" s="7">
        <f t="shared" si="13"/>
        <v>9.5736</v>
      </c>
      <c r="N26" s="7">
        <f t="shared" si="13"/>
        <v>9.6093</v>
      </c>
    </row>
    <row r="27" spans="1:14" ht="12.75">
      <c r="A27" t="s">
        <v>10</v>
      </c>
      <c r="B27" s="7" t="e">
        <f>B25+B26</f>
        <v>#NUM!</v>
      </c>
      <c r="C27" s="7">
        <f aca="true" t="shared" si="14" ref="C27:N27">C25+C26</f>
        <v>18.6859</v>
      </c>
      <c r="D27" s="7">
        <f t="shared" si="14"/>
        <v>18.987000000000002</v>
      </c>
      <c r="E27" s="7">
        <f t="shared" si="14"/>
        <v>19.1622</v>
      </c>
      <c r="F27" s="7">
        <f t="shared" si="14"/>
        <v>19.2867</v>
      </c>
      <c r="G27" s="7">
        <f t="shared" si="14"/>
        <v>19.3826</v>
      </c>
      <c r="H27" s="7">
        <f t="shared" si="14"/>
        <v>19.461</v>
      </c>
      <c r="I27" s="7">
        <f t="shared" si="14"/>
        <v>19.526699999999998</v>
      </c>
      <c r="J27" s="7">
        <f t="shared" si="14"/>
        <v>19.5834</v>
      </c>
      <c r="K27" s="7">
        <f t="shared" si="14"/>
        <v>19.6331</v>
      </c>
      <c r="L27" s="7">
        <f t="shared" si="14"/>
        <v>19.677100000000003</v>
      </c>
      <c r="M27" s="7">
        <f t="shared" si="14"/>
        <v>19.716700000000003</v>
      </c>
      <c r="N27" s="7">
        <f t="shared" si="14"/>
        <v>19.7524</v>
      </c>
    </row>
    <row r="28" spans="1:14" ht="12.75">
      <c r="A28" t="s">
        <v>11</v>
      </c>
      <c r="B28" s="7" t="e">
        <f>DEGREES(ASIN(10^(B27-20)))</f>
        <v>#NUM!</v>
      </c>
      <c r="C28" s="7">
        <f>DEGREES(ASIN(10^(C27-20)))</f>
        <v>2.780949902544904</v>
      </c>
      <c r="D28" s="7">
        <f aca="true" t="shared" si="15" ref="D28:N28">DEGREES(ASIN(10^(D27-20)))</f>
        <v>5.5693788555617365</v>
      </c>
      <c r="E28" s="7">
        <f t="shared" si="15"/>
        <v>8.353380739327948</v>
      </c>
      <c r="F28" s="7">
        <f t="shared" si="15"/>
        <v>11.15760626255338</v>
      </c>
      <c r="G28" s="7">
        <f t="shared" si="15"/>
        <v>13.964680183817121</v>
      </c>
      <c r="H28" s="7">
        <f t="shared" si="15"/>
        <v>16.802166069040716</v>
      </c>
      <c r="I28" s="7">
        <f t="shared" si="15"/>
        <v>19.650343955767315</v>
      </c>
      <c r="J28" s="7">
        <f t="shared" si="15"/>
        <v>22.530643766096482</v>
      </c>
      <c r="K28" s="7">
        <f t="shared" si="15"/>
        <v>25.444420294700567</v>
      </c>
      <c r="L28" s="7">
        <f t="shared" si="15"/>
        <v>28.388307600877955</v>
      </c>
      <c r="M28" s="7">
        <f t="shared" si="15"/>
        <v>31.388265365406827</v>
      </c>
      <c r="N28" s="7">
        <f t="shared" si="15"/>
        <v>34.43406978478679</v>
      </c>
    </row>
    <row r="29" spans="3:14" ht="12.75">
      <c r="C29" s="5">
        <f>ROUND(C28,1)</f>
        <v>2.8</v>
      </c>
      <c r="D29" s="5">
        <f aca="true" t="shared" si="16" ref="D29:N29">ROUND(D28,1)</f>
        <v>5.6</v>
      </c>
      <c r="E29" s="5">
        <f t="shared" si="16"/>
        <v>8.4</v>
      </c>
      <c r="F29" s="5">
        <f t="shared" si="16"/>
        <v>11.2</v>
      </c>
      <c r="G29" s="5">
        <f t="shared" si="16"/>
        <v>14</v>
      </c>
      <c r="H29" s="5">
        <f t="shared" si="16"/>
        <v>16.8</v>
      </c>
      <c r="I29" s="5">
        <f t="shared" si="16"/>
        <v>19.7</v>
      </c>
      <c r="J29" s="5">
        <f t="shared" si="16"/>
        <v>22.5</v>
      </c>
      <c r="K29" s="5">
        <f t="shared" si="16"/>
        <v>25.4</v>
      </c>
      <c r="L29" s="5">
        <f t="shared" si="16"/>
        <v>28.4</v>
      </c>
      <c r="M29" s="5">
        <f t="shared" si="16"/>
        <v>31.4</v>
      </c>
      <c r="N29" s="5">
        <f t="shared" si="16"/>
        <v>34.4</v>
      </c>
    </row>
    <row r="30" spans="3:15" ht="12.75">
      <c r="C30" s="2">
        <f>C29-C9</f>
        <v>0</v>
      </c>
      <c r="D30" s="2">
        <f aca="true" t="shared" si="17" ref="D30:N30">D29-D9</f>
        <v>0</v>
      </c>
      <c r="E30" s="2">
        <f t="shared" si="17"/>
        <v>0</v>
      </c>
      <c r="F30" s="2">
        <f t="shared" si="17"/>
        <v>0</v>
      </c>
      <c r="G30" s="2">
        <f t="shared" si="17"/>
        <v>0</v>
      </c>
      <c r="H30" s="2">
        <f t="shared" si="17"/>
        <v>0</v>
      </c>
      <c r="I30" s="2">
        <f t="shared" si="17"/>
        <v>0</v>
      </c>
      <c r="J30" s="2">
        <f t="shared" si="17"/>
        <v>0</v>
      </c>
      <c r="K30" s="2">
        <f t="shared" si="17"/>
        <v>0</v>
      </c>
      <c r="L30" s="2">
        <f t="shared" si="17"/>
        <v>0</v>
      </c>
      <c r="M30" s="2">
        <f t="shared" si="17"/>
        <v>0</v>
      </c>
      <c r="N30" s="2">
        <f t="shared" si="17"/>
        <v>0</v>
      </c>
      <c r="O30" t="s">
        <v>31</v>
      </c>
    </row>
    <row r="31" spans="1:2" ht="12.75">
      <c r="A31" t="s">
        <v>15</v>
      </c>
      <c r="B31" s="6">
        <v>4</v>
      </c>
    </row>
    <row r="32" spans="1:14" ht="12.75">
      <c r="A32" t="s">
        <v>18</v>
      </c>
      <c r="B32" s="7">
        <f>ROUND(SIN(RADIANS(B5)),$B$31)</f>
        <v>0</v>
      </c>
      <c r="C32" s="7">
        <f aca="true" t="shared" si="18" ref="C32:N32">ROUND(SIN(RADIANS(C5)),$B$31)</f>
        <v>0.0349</v>
      </c>
      <c r="D32" s="7">
        <f t="shared" si="18"/>
        <v>0.0698</v>
      </c>
      <c r="E32" s="7">
        <f t="shared" si="18"/>
        <v>0.1045</v>
      </c>
      <c r="F32" s="7">
        <f t="shared" si="18"/>
        <v>0.1392</v>
      </c>
      <c r="G32" s="7">
        <f t="shared" si="18"/>
        <v>0.1736</v>
      </c>
      <c r="H32" s="7">
        <f t="shared" si="18"/>
        <v>0.2079</v>
      </c>
      <c r="I32" s="7">
        <f t="shared" si="18"/>
        <v>0.2419</v>
      </c>
      <c r="J32" s="7">
        <f t="shared" si="18"/>
        <v>0.2756</v>
      </c>
      <c r="K32" s="7">
        <f t="shared" si="18"/>
        <v>0.309</v>
      </c>
      <c r="L32" s="7">
        <f t="shared" si="18"/>
        <v>0.342</v>
      </c>
      <c r="M32" s="7">
        <f t="shared" si="18"/>
        <v>0.3746</v>
      </c>
      <c r="N32" s="7">
        <f t="shared" si="18"/>
        <v>0.4067</v>
      </c>
    </row>
    <row r="33" spans="1:14" ht="12.75">
      <c r="A33" t="s">
        <v>19</v>
      </c>
      <c r="B33" s="7">
        <f>ROUND(LOG10(ABS(SIN(RADIANS($A$14/60)))),$B$24)+10</f>
        <v>8.087</v>
      </c>
      <c r="C33" s="7">
        <f aca="true" t="shared" si="19" ref="C33:N33">ROUND(LOG10(ABS(SIN(RADIANS($A$14/60)))),$B$24)+10</f>
        <v>8.087</v>
      </c>
      <c r="D33" s="7">
        <f t="shared" si="19"/>
        <v>8.087</v>
      </c>
      <c r="E33" s="7">
        <f t="shared" si="19"/>
        <v>8.087</v>
      </c>
      <c r="F33" s="7">
        <f t="shared" si="19"/>
        <v>8.087</v>
      </c>
      <c r="G33" s="7">
        <f t="shared" si="19"/>
        <v>8.087</v>
      </c>
      <c r="H33" s="7">
        <f t="shared" si="19"/>
        <v>8.087</v>
      </c>
      <c r="I33" s="7">
        <f t="shared" si="19"/>
        <v>8.087</v>
      </c>
      <c r="J33" s="7">
        <f t="shared" si="19"/>
        <v>8.087</v>
      </c>
      <c r="K33" s="7">
        <f t="shared" si="19"/>
        <v>8.087</v>
      </c>
      <c r="L33" s="7">
        <f t="shared" si="19"/>
        <v>8.087</v>
      </c>
      <c r="M33" s="7">
        <f t="shared" si="19"/>
        <v>8.087</v>
      </c>
      <c r="N33" s="7">
        <f t="shared" si="19"/>
        <v>8.087</v>
      </c>
    </row>
    <row r="34" spans="1:14" ht="12.75">
      <c r="A34" t="s">
        <v>20</v>
      </c>
      <c r="B34" s="7">
        <f>ROUND(LOG10(ABS(SIN(RADIANS($A$13)))),$B$24)+10</f>
        <v>9.8418</v>
      </c>
      <c r="C34" s="7">
        <f aca="true" t="shared" si="20" ref="C34:N34">ROUND(LOG10(ABS(SIN(RADIANS($A$13)))),$B$24)+10</f>
        <v>9.8418</v>
      </c>
      <c r="D34" s="7">
        <f t="shared" si="20"/>
        <v>9.8418</v>
      </c>
      <c r="E34" s="7">
        <f t="shared" si="20"/>
        <v>9.8418</v>
      </c>
      <c r="F34" s="7">
        <f t="shared" si="20"/>
        <v>9.8418</v>
      </c>
      <c r="G34" s="7">
        <f t="shared" si="20"/>
        <v>9.8418</v>
      </c>
      <c r="H34" s="7">
        <f t="shared" si="20"/>
        <v>9.8418</v>
      </c>
      <c r="I34" s="7">
        <f t="shared" si="20"/>
        <v>9.8418</v>
      </c>
      <c r="J34" s="7">
        <f t="shared" si="20"/>
        <v>9.8418</v>
      </c>
      <c r="K34" s="7">
        <f t="shared" si="20"/>
        <v>9.8418</v>
      </c>
      <c r="L34" s="7">
        <f t="shared" si="20"/>
        <v>9.8418</v>
      </c>
      <c r="M34" s="7">
        <f t="shared" si="20"/>
        <v>9.8418</v>
      </c>
      <c r="N34" s="7">
        <f t="shared" si="20"/>
        <v>9.8418</v>
      </c>
    </row>
    <row r="35" spans="1:14" ht="12.75">
      <c r="A35" t="s">
        <v>21</v>
      </c>
      <c r="B35" s="7">
        <f>10^(B33+B34-20)</f>
        <v>0.008487895030072412</v>
      </c>
      <c r="C35" s="7">
        <f aca="true" t="shared" si="21" ref="C35:N35">10^(C33+C34-20)</f>
        <v>0.008487895030072412</v>
      </c>
      <c r="D35" s="7">
        <f t="shared" si="21"/>
        <v>0.008487895030072412</v>
      </c>
      <c r="E35" s="7">
        <f t="shared" si="21"/>
        <v>0.008487895030072412</v>
      </c>
      <c r="F35" s="7">
        <f t="shared" si="21"/>
        <v>0.008487895030072412</v>
      </c>
      <c r="G35" s="7">
        <f t="shared" si="21"/>
        <v>0.008487895030072412</v>
      </c>
      <c r="H35" s="7">
        <f t="shared" si="21"/>
        <v>0.008487895030072412</v>
      </c>
      <c r="I35" s="7">
        <f t="shared" si="21"/>
        <v>0.008487895030072412</v>
      </c>
      <c r="J35" s="7">
        <f t="shared" si="21"/>
        <v>0.008487895030072412</v>
      </c>
      <c r="K35" s="7">
        <f t="shared" si="21"/>
        <v>0.008487895030072412</v>
      </c>
      <c r="L35" s="7">
        <f t="shared" si="21"/>
        <v>0.008487895030072412</v>
      </c>
      <c r="M35" s="7">
        <f t="shared" si="21"/>
        <v>0.008487895030072412</v>
      </c>
      <c r="N35" s="7">
        <f t="shared" si="21"/>
        <v>0.008487895030072412</v>
      </c>
    </row>
    <row r="36" spans="1:14" ht="12.75">
      <c r="A36" t="s">
        <v>22</v>
      </c>
      <c r="B36" s="7">
        <f>B32-B35</f>
        <v>-0.008487895030072412</v>
      </c>
      <c r="C36" s="7">
        <f aca="true" t="shared" si="22" ref="C36:N36">C32-C35</f>
        <v>0.02641210496992759</v>
      </c>
      <c r="D36" s="7">
        <f t="shared" si="22"/>
        <v>0.06131210496992759</v>
      </c>
      <c r="E36" s="7">
        <f t="shared" si="22"/>
        <v>0.09601210496992758</v>
      </c>
      <c r="F36" s="7">
        <f t="shared" si="22"/>
        <v>0.13071210496992758</v>
      </c>
      <c r="G36" s="7">
        <f t="shared" si="22"/>
        <v>0.1651121049699276</v>
      </c>
      <c r="H36" s="7">
        <f t="shared" si="22"/>
        <v>0.1994121049699276</v>
      </c>
      <c r="I36" s="7">
        <f t="shared" si="22"/>
        <v>0.2334121049699276</v>
      </c>
      <c r="J36" s="7">
        <f t="shared" si="22"/>
        <v>0.2671121049699276</v>
      </c>
      <c r="K36" s="7">
        <f t="shared" si="22"/>
        <v>0.3005121049699276</v>
      </c>
      <c r="L36" s="7">
        <f t="shared" si="22"/>
        <v>0.3335121049699276</v>
      </c>
      <c r="M36" s="7">
        <f t="shared" si="22"/>
        <v>0.3661121049699276</v>
      </c>
      <c r="N36" s="7">
        <f t="shared" si="22"/>
        <v>0.3982121049699276</v>
      </c>
    </row>
    <row r="37" spans="1:14" ht="12.75">
      <c r="A37" t="s">
        <v>23</v>
      </c>
      <c r="B37" s="7" t="e">
        <f>ROUND(LOG10(B36),$B$24)+10</f>
        <v>#NUM!</v>
      </c>
      <c r="C37" s="7">
        <f aca="true" t="shared" si="23" ref="C37:N37">ROUND(LOG10(C36),$B$24)+10</f>
        <v>8.4218</v>
      </c>
      <c r="D37" s="7">
        <f t="shared" si="23"/>
        <v>8.7875</v>
      </c>
      <c r="E37" s="7">
        <f t="shared" si="23"/>
        <v>8.9823</v>
      </c>
      <c r="F37" s="7">
        <f t="shared" si="23"/>
        <v>9.1163</v>
      </c>
      <c r="G37" s="7">
        <f t="shared" si="23"/>
        <v>9.2178</v>
      </c>
      <c r="H37" s="7">
        <f t="shared" si="23"/>
        <v>9.2998</v>
      </c>
      <c r="I37" s="7">
        <f t="shared" si="23"/>
        <v>9.3681</v>
      </c>
      <c r="J37" s="7">
        <f t="shared" si="23"/>
        <v>9.4267</v>
      </c>
      <c r="K37" s="7">
        <f t="shared" si="23"/>
        <v>9.4779</v>
      </c>
      <c r="L37" s="7">
        <f t="shared" si="23"/>
        <v>9.5231</v>
      </c>
      <c r="M37" s="7">
        <f t="shared" si="23"/>
        <v>9.5636</v>
      </c>
      <c r="N37" s="7">
        <f t="shared" si="23"/>
        <v>9.6001</v>
      </c>
    </row>
    <row r="38" spans="1:14" ht="12.75">
      <c r="A38" t="s">
        <v>24</v>
      </c>
      <c r="B38" s="7">
        <f>ROUND(LOG(COS(RADIANS($A$14/60))),$B$24)+10</f>
        <v>10</v>
      </c>
      <c r="C38" s="7">
        <f aca="true" t="shared" si="24" ref="C38:N38">ROUND(LOG(COS(RADIANS($A$14/60))),$B$24)+10</f>
        <v>10</v>
      </c>
      <c r="D38" s="7">
        <f t="shared" si="24"/>
        <v>10</v>
      </c>
      <c r="E38" s="7">
        <f t="shared" si="24"/>
        <v>10</v>
      </c>
      <c r="F38" s="7">
        <f t="shared" si="24"/>
        <v>10</v>
      </c>
      <c r="G38" s="7">
        <f t="shared" si="24"/>
        <v>10</v>
      </c>
      <c r="H38" s="7">
        <f t="shared" si="24"/>
        <v>10</v>
      </c>
      <c r="I38" s="7">
        <f t="shared" si="24"/>
        <v>10</v>
      </c>
      <c r="J38" s="7">
        <f t="shared" si="24"/>
        <v>10</v>
      </c>
      <c r="K38" s="7">
        <f t="shared" si="24"/>
        <v>10</v>
      </c>
      <c r="L38" s="7">
        <f t="shared" si="24"/>
        <v>10</v>
      </c>
      <c r="M38" s="7">
        <f t="shared" si="24"/>
        <v>10</v>
      </c>
      <c r="N38" s="7">
        <f t="shared" si="24"/>
        <v>10</v>
      </c>
    </row>
    <row r="39" spans="1:14" ht="12.75">
      <c r="A39" t="s">
        <v>25</v>
      </c>
      <c r="B39" s="5">
        <f>ROUND(LOG(COS(RADIANS($A$13))),$B$24)+10</f>
        <v>9.8569</v>
      </c>
      <c r="C39" s="5">
        <f aca="true" t="shared" si="25" ref="C39:N39">ROUND(LOG(COS(RADIANS($A$13))),$B$24)+10</f>
        <v>9.8569</v>
      </c>
      <c r="D39" s="5">
        <f t="shared" si="25"/>
        <v>9.8569</v>
      </c>
      <c r="E39" s="5">
        <f t="shared" si="25"/>
        <v>9.8569</v>
      </c>
      <c r="F39" s="5">
        <f t="shared" si="25"/>
        <v>9.8569</v>
      </c>
      <c r="G39" s="5">
        <f t="shared" si="25"/>
        <v>9.8569</v>
      </c>
      <c r="H39" s="5">
        <f t="shared" si="25"/>
        <v>9.8569</v>
      </c>
      <c r="I39" s="5">
        <f t="shared" si="25"/>
        <v>9.8569</v>
      </c>
      <c r="J39" s="5">
        <f t="shared" si="25"/>
        <v>9.8569</v>
      </c>
      <c r="K39" s="5">
        <f t="shared" si="25"/>
        <v>9.8569</v>
      </c>
      <c r="L39" s="5">
        <f t="shared" si="25"/>
        <v>9.8569</v>
      </c>
      <c r="M39" s="5">
        <f t="shared" si="25"/>
        <v>9.8569</v>
      </c>
      <c r="N39" s="5">
        <f t="shared" si="25"/>
        <v>9.8569</v>
      </c>
    </row>
    <row r="40" spans="1:14" ht="12.75">
      <c r="A40" t="s">
        <v>10</v>
      </c>
      <c r="B40" s="5" t="e">
        <f>B37-(B38+B39)+20</f>
        <v>#NUM!</v>
      </c>
      <c r="C40" s="5">
        <f aca="true" t="shared" si="26" ref="C40:N40">C37-(C38+C39)+20</f>
        <v>8.5649</v>
      </c>
      <c r="D40" s="5">
        <f t="shared" si="26"/>
        <v>8.9306</v>
      </c>
      <c r="E40" s="5">
        <f t="shared" si="26"/>
        <v>9.1254</v>
      </c>
      <c r="F40" s="5">
        <f t="shared" si="26"/>
        <v>9.259400000000001</v>
      </c>
      <c r="G40" s="5">
        <f t="shared" si="26"/>
        <v>9.3609</v>
      </c>
      <c r="H40" s="5">
        <f t="shared" si="26"/>
        <v>9.4429</v>
      </c>
      <c r="I40" s="5">
        <f t="shared" si="26"/>
        <v>9.5112</v>
      </c>
      <c r="J40" s="5">
        <f t="shared" si="26"/>
        <v>9.5698</v>
      </c>
      <c r="K40" s="5">
        <f t="shared" si="26"/>
        <v>9.621</v>
      </c>
      <c r="L40" s="5">
        <f t="shared" si="26"/>
        <v>9.6662</v>
      </c>
      <c r="M40" s="5">
        <f t="shared" si="26"/>
        <v>9.7067</v>
      </c>
      <c r="N40" s="5">
        <f t="shared" si="26"/>
        <v>9.7432</v>
      </c>
    </row>
    <row r="41" spans="1:14" ht="12.75">
      <c r="A41" t="s">
        <v>26</v>
      </c>
      <c r="B41" s="5" t="e">
        <f>90-DEGREES(ACOS(10^(B40-10)))</f>
        <v>#NUM!</v>
      </c>
      <c r="C41" s="5">
        <f aca="true" t="shared" si="27" ref="C41:N41">90-DEGREES(ACOS(10^(C40-10)))</f>
        <v>2.1043611574042274</v>
      </c>
      <c r="D41" s="5">
        <f t="shared" si="27"/>
        <v>4.889335665484737</v>
      </c>
      <c r="E41" s="5">
        <f t="shared" si="27"/>
        <v>7.670447020485923</v>
      </c>
      <c r="F41" s="5">
        <f t="shared" si="27"/>
        <v>10.469894481001035</v>
      </c>
      <c r="G41" s="5">
        <f t="shared" si="27"/>
        <v>13.271286243260263</v>
      </c>
      <c r="H41" s="5">
        <f t="shared" si="27"/>
        <v>16.097227390844466</v>
      </c>
      <c r="I41" s="5">
        <f t="shared" si="27"/>
        <v>18.934620039102057</v>
      </c>
      <c r="J41" s="5">
        <f t="shared" si="27"/>
        <v>21.799773815186114</v>
      </c>
      <c r="K41" s="5">
        <f t="shared" si="27"/>
        <v>24.697685056074462</v>
      </c>
      <c r="L41" s="5">
        <f t="shared" si="27"/>
        <v>27.623559457244063</v>
      </c>
      <c r="M41" s="5">
        <f t="shared" si="27"/>
        <v>30.595855949279013</v>
      </c>
      <c r="N41" s="5">
        <f t="shared" si="27"/>
        <v>33.614683963274764</v>
      </c>
    </row>
    <row r="42" spans="2:14" ht="12.75">
      <c r="B42" s="5"/>
      <c r="C42" s="5">
        <f>ROUND(C41,1)</f>
        <v>2.1</v>
      </c>
      <c r="D42" s="5">
        <f aca="true" t="shared" si="28" ref="D42:N42">ROUND(D41,1)</f>
        <v>4.9</v>
      </c>
      <c r="E42" s="5">
        <f t="shared" si="28"/>
        <v>7.7</v>
      </c>
      <c r="F42" s="5">
        <f t="shared" si="28"/>
        <v>10.5</v>
      </c>
      <c r="G42" s="5">
        <f t="shared" si="28"/>
        <v>13.3</v>
      </c>
      <c r="H42" s="5">
        <f t="shared" si="28"/>
        <v>16.1</v>
      </c>
      <c r="I42" s="5">
        <f t="shared" si="28"/>
        <v>18.9</v>
      </c>
      <c r="J42" s="5">
        <f t="shared" si="28"/>
        <v>21.8</v>
      </c>
      <c r="K42" s="5">
        <f t="shared" si="28"/>
        <v>24.7</v>
      </c>
      <c r="L42" s="5">
        <f t="shared" si="28"/>
        <v>27.6</v>
      </c>
      <c r="M42" s="5">
        <f t="shared" si="28"/>
        <v>30.6</v>
      </c>
      <c r="N42" s="5">
        <f t="shared" si="28"/>
        <v>33.6</v>
      </c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t="s">
        <v>27</v>
      </c>
      <c r="B44" s="7" t="e">
        <f>B41-B28</f>
        <v>#NUM!</v>
      </c>
      <c r="C44" s="7">
        <f>C28-C41</f>
        <v>0.6765887451406765</v>
      </c>
      <c r="D44" s="7">
        <f aca="true" t="shared" si="29" ref="D44:N44">D28-D41</f>
        <v>0.6800431900769999</v>
      </c>
      <c r="E44" s="7">
        <f t="shared" si="29"/>
        <v>0.6829337188420244</v>
      </c>
      <c r="F44" s="7">
        <f t="shared" si="29"/>
        <v>0.6877117815523448</v>
      </c>
      <c r="G44" s="7">
        <f t="shared" si="29"/>
        <v>0.6933939405568577</v>
      </c>
      <c r="H44" s="7">
        <f t="shared" si="29"/>
        <v>0.7049386781962497</v>
      </c>
      <c r="I44" s="7">
        <f t="shared" si="29"/>
        <v>0.715723916665258</v>
      </c>
      <c r="J44" s="7">
        <f t="shared" si="29"/>
        <v>0.7308699509103675</v>
      </c>
      <c r="K44" s="7">
        <f t="shared" si="29"/>
        <v>0.7467352386261048</v>
      </c>
      <c r="L44" s="7">
        <f t="shared" si="29"/>
        <v>0.7647481436338914</v>
      </c>
      <c r="M44" s="7">
        <f t="shared" si="29"/>
        <v>0.7924094161278141</v>
      </c>
      <c r="N44" s="7">
        <f t="shared" si="29"/>
        <v>0.8193858215120287</v>
      </c>
    </row>
    <row r="45" spans="1:14" ht="12.75">
      <c r="A45" t="s">
        <v>28</v>
      </c>
      <c r="B45" s="7" t="e">
        <f>ROUND(B44,1)</f>
        <v>#NUM!</v>
      </c>
      <c r="C45" s="7">
        <f aca="true" t="shared" si="30" ref="C45:N45">ROUND(C44,1)</f>
        <v>0.7</v>
      </c>
      <c r="D45" s="7">
        <f t="shared" si="30"/>
        <v>0.7</v>
      </c>
      <c r="E45" s="7">
        <f t="shared" si="30"/>
        <v>0.7</v>
      </c>
      <c r="F45" s="7">
        <f t="shared" si="30"/>
        <v>0.7</v>
      </c>
      <c r="G45" s="7">
        <f t="shared" si="30"/>
        <v>0.7</v>
      </c>
      <c r="H45" s="7">
        <f t="shared" si="30"/>
        <v>0.7</v>
      </c>
      <c r="I45" s="7">
        <f t="shared" si="30"/>
        <v>0.7</v>
      </c>
      <c r="J45" s="7">
        <f t="shared" si="30"/>
        <v>0.7</v>
      </c>
      <c r="K45" s="7">
        <f t="shared" si="30"/>
        <v>0.7</v>
      </c>
      <c r="L45" s="7">
        <f t="shared" si="30"/>
        <v>0.8</v>
      </c>
      <c r="M45" s="7">
        <f t="shared" si="30"/>
        <v>0.8</v>
      </c>
      <c r="N45" s="7">
        <f t="shared" si="30"/>
        <v>0.8</v>
      </c>
    </row>
    <row r="46" spans="1:14" ht="12.75">
      <c r="A46" t="s">
        <v>30</v>
      </c>
      <c r="C46" s="7">
        <f>ROUND(C28,1)-ROUND(C41,1)+0.005</f>
        <v>0.7049999999999997</v>
      </c>
      <c r="D46" s="7">
        <f aca="true" t="shared" si="31" ref="D46:N46">ROUND(D28,1)-ROUND(D41,1)+0.005</f>
        <v>0.7049999999999993</v>
      </c>
      <c r="E46" s="7">
        <f t="shared" si="31"/>
        <v>0.7050000000000002</v>
      </c>
      <c r="F46" s="7">
        <f t="shared" si="31"/>
        <v>0.7049999999999993</v>
      </c>
      <c r="G46" s="7">
        <f t="shared" si="31"/>
        <v>0.7049999999999993</v>
      </c>
      <c r="H46" s="7">
        <f t="shared" si="31"/>
        <v>0.7049999999999993</v>
      </c>
      <c r="I46" s="7">
        <f>ROUND(I28,1)-ROUND(I41,1)+0.005</f>
        <v>0.8050000000000007</v>
      </c>
      <c r="J46" s="7">
        <f t="shared" si="31"/>
        <v>0.7049999999999993</v>
      </c>
      <c r="K46" s="7">
        <f t="shared" si="31"/>
        <v>0.7049999999999993</v>
      </c>
      <c r="L46" s="7">
        <f t="shared" si="31"/>
        <v>0.8049999999999972</v>
      </c>
      <c r="M46" s="7">
        <f t="shared" si="31"/>
        <v>0.8049999999999972</v>
      </c>
      <c r="N46" s="7">
        <f t="shared" si="31"/>
        <v>0.8049999999999972</v>
      </c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conditionalFormatting sqref="C30:N30">
    <cfRule type="cellIs" priority="1" dxfId="0" operator="notEqual" stopIfTrue="1">
      <formula>0</formula>
    </cfRule>
  </conditionalFormatting>
  <printOptions/>
  <pageMargins left="0.25" right="0.25" top="1" bottom="0.8" header="0.5" footer="0.5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 </cp:lastModifiedBy>
  <cp:lastPrinted>2010-08-05T18:19:09Z</cp:lastPrinted>
  <dcterms:created xsi:type="dcterms:W3CDTF">2010-08-05T12:07:06Z</dcterms:created>
  <dcterms:modified xsi:type="dcterms:W3CDTF">2010-08-05T23:47:43Z</dcterms:modified>
  <cp:category/>
  <cp:version/>
  <cp:contentType/>
  <cp:contentStatus/>
</cp:coreProperties>
</file>