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80" yWindow="900" windowWidth="20340" windowHeight="220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<sst xmlns="http://schemas.openxmlformats.org/spreadsheetml/2006/main" count="130" uniqueCount="52">
  <si>
    <t>Degrees =</t>
  </si>
  <si>
    <t>Minutes =</t>
  </si>
  <si>
    <t>xmin =</t>
  </si>
  <si>
    <t>xmax =</t>
  </si>
  <si>
    <t>xmax-xmin =</t>
  </si>
  <si>
    <t>Course =</t>
  </si>
  <si>
    <t>Speed (kn) =</t>
  </si>
  <si>
    <t xml:space="preserve">Dec change </t>
  </si>
  <si>
    <t>Time of sight =</t>
  </si>
  <si>
    <t>xsight =</t>
  </si>
  <si>
    <t>Altitude =</t>
  </si>
  <si>
    <t>sigma0 =</t>
  </si>
  <si>
    <t>omega2_0 =</t>
  </si>
  <si>
    <t>Iter1</t>
  </si>
  <si>
    <t>X0</t>
  </si>
  <si>
    <t>X1</t>
  </si>
  <si>
    <t>X2</t>
  </si>
  <si>
    <t>XY</t>
  </si>
  <si>
    <t>Y</t>
  </si>
  <si>
    <t>Data</t>
  </si>
  <si>
    <t>Iter0</t>
  </si>
  <si>
    <t>D</t>
  </si>
  <si>
    <t>Da</t>
  </si>
  <si>
    <t>Db</t>
  </si>
  <si>
    <t>a</t>
  </si>
  <si>
    <t>b</t>
  </si>
  <si>
    <t>xsight_sc =</t>
  </si>
  <si>
    <t>H =</t>
  </si>
  <si>
    <t>H0 =</t>
  </si>
  <si>
    <t>Iter2</t>
  </si>
  <si>
    <t>Azimuth =</t>
  </si>
  <si>
    <t>Rel. course</t>
  </si>
  <si>
    <t>Rel. speed</t>
  </si>
  <si>
    <t>Rel. decrate</t>
  </si>
  <si>
    <t>Decrate</t>
  </si>
  <si>
    <t>(') per hour =</t>
  </si>
  <si>
    <t>H_old</t>
  </si>
  <si>
    <t>H_new</t>
  </si>
  <si>
    <t>dH</t>
  </si>
  <si>
    <t>Diff =</t>
  </si>
  <si>
    <t>Last diff =</t>
  </si>
  <si>
    <t>Iter3</t>
  </si>
  <si>
    <t>Iter4</t>
  </si>
  <si>
    <t>Iter5</t>
  </si>
  <si>
    <t>Iter6</t>
  </si>
  <si>
    <t>xsight_av =</t>
  </si>
  <si>
    <t>time_average</t>
  </si>
  <si>
    <t>H_av =</t>
  </si>
  <si>
    <t>|Hfit - Hinit| =</t>
  </si>
  <si>
    <t>max_weight =</t>
  </si>
  <si>
    <t>H_init =</t>
  </si>
  <si>
    <t>Scatter (') =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</si>
</sst>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#\ ???/???"/>
    <numFmt numFmtId="166" formatCode="0.0"/>
    <numFmt numFmtId="167" formatCode="00.0"/>
    <numFmt numFmtId="168" formatCode="0.0000000000000"/>
    <numFmt numFmtId="169" formatCode="0.000"/>
    <numFmt numFmtId="170" formatCode="0.0%"/>
    <numFmt numFmtId="171" formatCode="0.0E+00"/>
    <numFmt numFmtId="172" formatCode="0.0000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sz val="8.75"/>
      <name val="Verdana"/>
      <family val="0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49" fontId="0" fillId="0" borderId="0" xfId="0" applyNumberFormat="1" applyFont="1" applyFill="1" applyAlignment="1">
      <alignment horizontal="right"/>
    </xf>
    <xf numFmtId="0" fontId="2" fillId="2" borderId="0" xfId="0" applyNumberFormat="1" applyFont="1" applyFill="1" applyAlignment="1" applyProtection="1">
      <alignment horizontal="left"/>
      <protection locked="0"/>
    </xf>
    <xf numFmtId="0" fontId="2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 horizontal="right"/>
    </xf>
    <xf numFmtId="166" fontId="2" fillId="2" borderId="0" xfId="0" applyNumberFormat="1" applyFont="1" applyFill="1" applyAlignment="1" applyProtection="1">
      <alignment horizontal="left"/>
      <protection locked="0"/>
    </xf>
    <xf numFmtId="21" fontId="2" fillId="2" borderId="0" xfId="0" applyNumberFormat="1" applyFont="1" applyFill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9" fontId="0" fillId="3" borderId="0" xfId="0" applyNumberFormat="1" applyFill="1" applyAlignment="1">
      <alignment horizontal="left"/>
    </xf>
    <xf numFmtId="1" fontId="0" fillId="3" borderId="0" xfId="0" applyNumberFormat="1" applyFill="1" applyAlignment="1">
      <alignment horizontal="left"/>
    </xf>
    <xf numFmtId="1" fontId="2" fillId="2" borderId="0" xfId="0" applyNumberFormat="1" applyFont="1" applyFill="1" applyAlignment="1" applyProtection="1">
      <alignment horizontal="left"/>
      <protection locked="0"/>
    </xf>
    <xf numFmtId="167" fontId="0" fillId="4" borderId="0" xfId="0" applyNumberFormat="1" applyFill="1" applyAlignment="1">
      <alignment horizontal="left"/>
    </xf>
    <xf numFmtId="169" fontId="0" fillId="3" borderId="0" xfId="0" applyNumberFormat="1" applyFont="1" applyFill="1" applyAlignment="1" applyProtection="1">
      <alignment horizontal="left"/>
      <protection/>
    </xf>
    <xf numFmtId="169" fontId="2" fillId="0" borderId="0" xfId="0" applyNumberFormat="1" applyFont="1" applyAlignment="1">
      <alignment/>
    </xf>
    <xf numFmtId="167" fontId="0" fillId="3" borderId="0" xfId="0" applyNumberFormat="1" applyFill="1" applyAlignment="1">
      <alignment horizontal="left"/>
    </xf>
    <xf numFmtId="21" fontId="0" fillId="5" borderId="0" xfId="0" applyNumberFormat="1" applyFont="1" applyFill="1" applyAlignment="1">
      <alignment horizontal="left"/>
    </xf>
    <xf numFmtId="1" fontId="0" fillId="6" borderId="0" xfId="0" applyNumberFormat="1" applyFill="1" applyAlignment="1">
      <alignment horizontal="left"/>
    </xf>
    <xf numFmtId="167" fontId="0" fillId="6" borderId="0" xfId="0" applyNumberFormat="1" applyFill="1" applyAlignment="1">
      <alignment horizontal="left"/>
    </xf>
    <xf numFmtId="169" fontId="0" fillId="6" borderId="0" xfId="0" applyNumberFormat="1" applyFont="1" applyFill="1" applyAlignment="1">
      <alignment horizontal="left"/>
    </xf>
    <xf numFmtId="21" fontId="2" fillId="2" borderId="0" xfId="0" applyNumberFormat="1" applyFont="1" applyFill="1" applyAlignment="1" applyProtection="1">
      <alignment horizontal="right"/>
      <protection locked="0"/>
    </xf>
    <xf numFmtId="165" fontId="2" fillId="2" borderId="0" xfId="0" applyNumberFormat="1" applyFont="1" applyFill="1" applyAlignment="1" applyProtection="1">
      <alignment horizontal="right"/>
      <protection locked="0"/>
    </xf>
    <xf numFmtId="167" fontId="2" fillId="4" borderId="0" xfId="0" applyNumberFormat="1" applyFont="1" applyFill="1" applyAlignment="1" applyProtection="1">
      <alignment horizontal="left"/>
      <protection/>
    </xf>
    <xf numFmtId="169" fontId="0" fillId="6" borderId="0" xfId="0" applyNumberFormat="1" applyFont="1" applyFill="1" applyAlignment="1" applyProtection="1">
      <alignment horizontal="left"/>
      <protection/>
    </xf>
    <xf numFmtId="169" fontId="0" fillId="5" borderId="0" xfId="0" applyNumberFormat="1" applyFill="1" applyAlignment="1" applyProtection="1">
      <alignment horizontal="left"/>
      <protection/>
    </xf>
    <xf numFmtId="167" fontId="2" fillId="2" borderId="0" xfId="0" applyNumberFormat="1" applyFont="1" applyFill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Sheet1!$A$1:$A$6</c:f>
              <c:strCache/>
            </c:strRef>
          </c:xVal>
          <c:yVal>
            <c:numRef>
              <c:f>Sheet1!$B$1:$B$6</c:f>
              <c:numCache/>
            </c:numRef>
          </c:yVal>
          <c:smooth val="0"/>
        </c:ser>
        <c:axId val="33438067"/>
        <c:axId val="32507148"/>
      </c:scatterChart>
      <c:valAx>
        <c:axId val="33438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07148"/>
        <c:crosses val="autoZero"/>
        <c:crossBetween val="midCat"/>
        <c:dispUnits/>
      </c:valAx>
      <c:valAx>
        <c:axId val="325071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438067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66675</xdr:rowOff>
    </xdr:from>
    <xdr:to>
      <xdr:col>3</xdr:col>
      <xdr:colOff>752475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0" y="1038225"/>
        <a:ext cx="29432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49"/>
  <sheetViews>
    <sheetView tabSelected="1" zoomScale="150" zoomScaleNormal="150" workbookViewId="0" topLeftCell="A1">
      <selection activeCell="G27" sqref="G27"/>
    </sheetView>
  </sheetViews>
  <sheetFormatPr defaultColWidth="11.00390625" defaultRowHeight="12.75"/>
  <cols>
    <col min="1" max="1" width="8.75390625" style="29" customWidth="1"/>
    <col min="2" max="2" width="10.00390625" style="30" customWidth="1"/>
    <col min="3" max="3" width="10.00390625" style="31" customWidth="1"/>
    <col min="4" max="4" width="10.00390625" style="33" customWidth="1"/>
    <col min="5" max="5" width="12.625" style="0" customWidth="1"/>
    <col min="6" max="6" width="9.875" style="0" customWidth="1"/>
    <col min="7" max="7" width="11.00390625" style="5" customWidth="1"/>
    <col min="8" max="8" width="11.00390625" style="0" customWidth="1"/>
    <col min="10" max="10" width="12.00390625" style="0" bestFit="1" customWidth="1"/>
    <col min="11" max="11" width="10.75390625" style="11" customWidth="1"/>
    <col min="12" max="12" width="10.75390625" style="23" customWidth="1"/>
    <col min="13" max="13" width="13.125" style="14" bestFit="1" customWidth="1"/>
    <col min="14" max="16" width="10.75390625" style="12" customWidth="1"/>
    <col min="17" max="17" width="10.75390625" style="13" customWidth="1"/>
    <col min="21" max="21" width="13.125" style="14" customWidth="1"/>
    <col min="22" max="24" width="10.75390625" style="12" customWidth="1"/>
    <col min="25" max="25" width="10.75390625" style="13" customWidth="1"/>
    <col min="29" max="29" width="13.125" style="14" customWidth="1"/>
    <col min="30" max="32" width="10.75390625" style="12" customWidth="1"/>
    <col min="33" max="33" width="10.75390625" style="13" customWidth="1"/>
    <col min="37" max="37" width="13.125" style="14" customWidth="1"/>
    <col min="38" max="40" width="10.75390625" style="12" customWidth="1"/>
    <col min="41" max="41" width="10.75390625" style="13" customWidth="1"/>
    <col min="45" max="45" width="13.125" style="14" customWidth="1"/>
    <col min="46" max="48" width="10.75390625" style="12" customWidth="1"/>
    <col min="49" max="49" width="10.75390625" style="13" customWidth="1"/>
    <col min="53" max="53" width="13.125" style="14" customWidth="1"/>
    <col min="54" max="56" width="10.75390625" style="12" customWidth="1"/>
    <col min="57" max="57" width="10.75390625" style="13" customWidth="1"/>
    <col min="61" max="61" width="13.125" style="14" customWidth="1"/>
    <col min="62" max="64" width="10.75390625" style="12" customWidth="1"/>
    <col min="65" max="65" width="10.75390625" style="13" customWidth="1"/>
  </cols>
  <sheetData>
    <row r="1" spans="1:71" ht="12.75">
      <c r="A1" s="29">
        <v>0.3844675925925926</v>
      </c>
      <c r="B1" s="30">
        <v>9.713333333333333</v>
      </c>
      <c r="C1" s="31">
        <f>ABS(B1-TRUNC(B1))*60</f>
        <v>42.799999999999976</v>
      </c>
      <c r="D1" s="33">
        <f>BL1/$J$16</f>
        <v>1</v>
      </c>
      <c r="E1" s="3" t="s">
        <v>6</v>
      </c>
      <c r="F1" s="6">
        <v>11</v>
      </c>
      <c r="I1" t="s">
        <v>31</v>
      </c>
      <c r="J1" s="8" t="s">
        <v>19</v>
      </c>
      <c r="K1" s="11">
        <f>IF(ISBLANK(A1),0,(A1-$J$18)/$J$20)</f>
        <v>0</v>
      </c>
      <c r="L1" s="23">
        <f>IF(ISBLANK(B1),0,B1+($I$5-$I$11)*($J$17-A1)*24)</f>
        <v>9.704623610262523</v>
      </c>
      <c r="M1" s="14" t="s">
        <v>20</v>
      </c>
      <c r="N1" s="12">
        <f>L1</f>
        <v>9.704623610262523</v>
      </c>
      <c r="O1" s="12">
        <f>ABS($L1-N1)</f>
        <v>0</v>
      </c>
      <c r="P1" s="12">
        <f>IF(ISBLANK(A1),0,1)</f>
        <v>1</v>
      </c>
      <c r="Q1" s="13">
        <f>P1*$K1</f>
        <v>0</v>
      </c>
      <c r="R1">
        <f>Q1*$K1</f>
        <v>0</v>
      </c>
      <c r="S1">
        <f>Q1*$L1</f>
        <v>0</v>
      </c>
      <c r="T1">
        <f>P1*$L1</f>
        <v>9.704623610262523</v>
      </c>
      <c r="U1" s="14" t="s">
        <v>13</v>
      </c>
      <c r="V1" s="12">
        <f>IF(ISBLANK($A1),0,$M$28*$K1+$M$31)</f>
        <v>9.708462369939289</v>
      </c>
      <c r="W1" s="12">
        <f>IF(ISBLANK($A1),0,ABS($L1-V1))</f>
        <v>0.003838759676765946</v>
      </c>
      <c r="X1" s="12">
        <f>IF(ISBLANK($A1),0,IF(W1&lt;$J$14,$J$15,1/W1/W1))</f>
        <v>67860.6713058732</v>
      </c>
      <c r="Y1" s="13">
        <f aca="true" t="shared" si="0" ref="Y1:Z20">X1*$K1</f>
        <v>0</v>
      </c>
      <c r="Z1">
        <f t="shared" si="0"/>
        <v>0</v>
      </c>
      <c r="AA1">
        <f>Y1*$L1</f>
        <v>0</v>
      </c>
      <c r="AB1">
        <f>X1*$L1</f>
        <v>658562.2729632416</v>
      </c>
      <c r="AC1" s="14" t="s">
        <v>29</v>
      </c>
      <c r="AD1" s="12">
        <f>IF(ISBLANK($A1),0,$U$28*$K1+$U$31)</f>
        <v>9.706048549610413</v>
      </c>
      <c r="AE1" s="12">
        <f>IF(ISBLANK($A1),0,ABS($L1-AD1))</f>
        <v>0.0014249393478902306</v>
      </c>
      <c r="AF1" s="12">
        <f>IF(ISBLANK($A1),0,IF(AE1&lt;$J$14,$J$15,1/AE1/AE1))</f>
        <v>360000</v>
      </c>
      <c r="AG1" s="13">
        <f aca="true" t="shared" si="1" ref="AG1:AH20">AF1*$K1</f>
        <v>0</v>
      </c>
      <c r="AH1">
        <f t="shared" si="1"/>
        <v>0</v>
      </c>
      <c r="AI1">
        <f>AG1*$L1</f>
        <v>0</v>
      </c>
      <c r="AJ1">
        <f>AF1*$L1</f>
        <v>3493664.499694508</v>
      </c>
      <c r="AK1" s="14" t="s">
        <v>41</v>
      </c>
      <c r="AL1" s="12">
        <f>IF(ISBLANK($A1),0,$AC$28*$K1+$AC$31)</f>
        <v>9.704675478853305</v>
      </c>
      <c r="AM1" s="12">
        <f>IF(ISBLANK($A1),0,ABS($L1-AL1))</f>
        <v>5.1868590782433444E-05</v>
      </c>
      <c r="AN1" s="12">
        <f>IF(ISBLANK($A1),0,IF(AM1&lt;$J$14,$J$15,1/AM1/AM1))</f>
        <v>360000</v>
      </c>
      <c r="AO1" s="13">
        <f aca="true" t="shared" si="2" ref="AO1:AP20">AN1*$K1</f>
        <v>0</v>
      </c>
      <c r="AP1">
        <f t="shared" si="2"/>
        <v>0</v>
      </c>
      <c r="AQ1">
        <f>AO1*$L1</f>
        <v>0</v>
      </c>
      <c r="AR1">
        <f>AN1*$L1</f>
        <v>3493664.499694508</v>
      </c>
      <c r="AS1" s="14" t="s">
        <v>42</v>
      </c>
      <c r="AT1" s="12">
        <f>IF(ISBLANK($A1),0,$AK$28*$K1+$AK$31)</f>
        <v>9.704443141746207</v>
      </c>
      <c r="AU1" s="12">
        <f>IF(ISBLANK($A1),0,ABS($L1-AT1))</f>
        <v>0.00018046851631581262</v>
      </c>
      <c r="AV1" s="12">
        <f>IF(ISBLANK($A1),0,IF(AU1&lt;$J$14,$J$15,1/AU1/AU1))</f>
        <v>360000</v>
      </c>
      <c r="AW1" s="13">
        <f aca="true" t="shared" si="3" ref="AW1:AX20">AV1*$K1</f>
        <v>0</v>
      </c>
      <c r="AX1">
        <f t="shared" si="3"/>
        <v>0</v>
      </c>
      <c r="AY1">
        <f>AW1*$L1</f>
        <v>0</v>
      </c>
      <c r="AZ1">
        <f>AV1*$L1</f>
        <v>3493664.499694508</v>
      </c>
      <c r="BA1" s="14" t="s">
        <v>43</v>
      </c>
      <c r="BB1" s="12">
        <f>IF(ISBLANK($A1),0,$AS$28*$K1+$AS$31)</f>
        <v>9.704329075880734</v>
      </c>
      <c r="BC1" s="12">
        <f>IF(ISBLANK($A1),0,ABS($L1-BB1))</f>
        <v>0.00029453438178883573</v>
      </c>
      <c r="BD1" s="12">
        <f>IF(ISBLANK($A1),0,IF(BC1&lt;$J$14,$J$15,1/BC1/BC1))</f>
        <v>360000</v>
      </c>
      <c r="BE1" s="13">
        <f aca="true" t="shared" si="4" ref="BE1:BF20">BD1*$K1</f>
        <v>0</v>
      </c>
      <c r="BF1">
        <f t="shared" si="4"/>
        <v>0</v>
      </c>
      <c r="BG1">
        <f>BE1*$L1</f>
        <v>0</v>
      </c>
      <c r="BH1">
        <f>BD1*$L1</f>
        <v>3493664.499694508</v>
      </c>
      <c r="BI1" s="14" t="s">
        <v>44</v>
      </c>
      <c r="BJ1" s="12">
        <f>IF(ISBLANK($A1),0,$BA$28*$K1+$BA$31)</f>
        <v>9.704294695219469</v>
      </c>
      <c r="BK1" s="12">
        <f>IF(ISBLANK($A1),0,ABS($L1-BJ1))</f>
        <v>0.00032891504305432306</v>
      </c>
      <c r="BL1" s="12">
        <f>IF(ISBLANK($A1),0,IF(BK1&lt;$J$14,$J$15,1/BK1/BK1))</f>
        <v>360000</v>
      </c>
      <c r="BM1" s="13">
        <f aca="true" t="shared" si="5" ref="BM1:BN20">BL1*$K1</f>
        <v>0</v>
      </c>
      <c r="BN1">
        <f t="shared" si="5"/>
        <v>0</v>
      </c>
      <c r="BO1">
        <f>BM1*$L1</f>
        <v>0</v>
      </c>
      <c r="BP1">
        <f>BL1*$L1</f>
        <v>3493664.499694508</v>
      </c>
      <c r="BR1" t="s">
        <v>46</v>
      </c>
      <c r="BS1">
        <f>IF(ISBLANK(A1),0,BL1*K1)</f>
        <v>0</v>
      </c>
    </row>
    <row r="2" spans="1:71" ht="12.75">
      <c r="A2" s="29">
        <v>0.38548611111111114</v>
      </c>
      <c r="B2" s="30">
        <v>10.046666666666667</v>
      </c>
      <c r="C2" s="31">
        <f aca="true" t="shared" si="6" ref="C2:C49">ABS(B2-TRUNC(B2))*60</f>
        <v>2.8000000000000114</v>
      </c>
      <c r="D2" s="33">
        <f aca="true" t="shared" si="7" ref="D2:D49">BL2/$J$16</f>
        <v>0.3145545255102087</v>
      </c>
      <c r="E2" s="3" t="s">
        <v>5</v>
      </c>
      <c r="F2" s="6">
        <v>251</v>
      </c>
      <c r="I2">
        <f>RADIANS(F2-F7)</f>
        <v>2.5830872929516078</v>
      </c>
      <c r="K2" s="11">
        <f aca="true" t="shared" si="8" ref="K2:K49">IF(ISBLANK(A2),0,(A2-$J$18)/$J$20)</f>
        <v>0.2558139534883753</v>
      </c>
      <c r="L2" s="23">
        <f aca="true" t="shared" si="9" ref="L2:L49">IF(ISBLANK(B2),0,B2+($I$5-$I$11)*($J$17-A2)*24)</f>
        <v>10.0418674315052</v>
      </c>
      <c r="N2" s="12">
        <f aca="true" t="shared" si="10" ref="N2:N49">L2</f>
        <v>10.0418674315052</v>
      </c>
      <c r="O2" s="12">
        <f aca="true" t="shared" si="11" ref="O2:O49">ABS($L2-N2)</f>
        <v>0</v>
      </c>
      <c r="P2" s="12">
        <f aca="true" t="shared" si="12" ref="P2:P49">IF(ISBLANK(A2),0,1)</f>
        <v>1</v>
      </c>
      <c r="Q2" s="13">
        <f aca="true" t="shared" si="13" ref="Q2:R49">P2*$K2</f>
        <v>0.2558139534883753</v>
      </c>
      <c r="R2">
        <f t="shared" si="13"/>
        <v>0.06544077879935266</v>
      </c>
      <c r="S2">
        <f aca="true" t="shared" si="14" ref="S2:S49">Q2*$L2</f>
        <v>2.568849808059502</v>
      </c>
      <c r="T2">
        <f aca="true" t="shared" si="15" ref="T2:T49">P2*$L2</f>
        <v>10.0418674315052</v>
      </c>
      <c r="V2" s="12">
        <f aca="true" t="shared" si="16" ref="V2:V49">IF(ISBLANK($A2),0,$M$28*$K2+$M$31)</f>
        <v>10.048964712535202</v>
      </c>
      <c r="W2" s="12">
        <f aca="true" t="shared" si="17" ref="W2:W49">IF(ISBLANK($A2),0,ABS($L2-V2))</f>
        <v>0.007097281030002733</v>
      </c>
      <c r="X2" s="12">
        <f aca="true" t="shared" si="18" ref="X2:X49">IF(ISBLANK($A2),0,IF(W2&lt;$J$14,$J$15,1/W2/W2))</f>
        <v>19852.536148114144</v>
      </c>
      <c r="Y2" s="13">
        <f t="shared" si="0"/>
        <v>5078.555758819962</v>
      </c>
      <c r="Z2">
        <f t="shared" si="0"/>
        <v>1299.1654266748903</v>
      </c>
      <c r="AA2">
        <f aca="true" t="shared" si="19" ref="AA2:AA49">Y2*$L2</f>
        <v>50998.18367357735</v>
      </c>
      <c r="AB2">
        <f aca="true" t="shared" si="20" ref="AB2:AB49">X2*$L2</f>
        <v>199356.5361785271</v>
      </c>
      <c r="AD2" s="12">
        <f aca="true" t="shared" si="21" ref="AD2:AD49">IF(ISBLANK($A2),0,$U$28*$K2+$U$31)</f>
        <v>10.046727734272292</v>
      </c>
      <c r="AE2" s="12">
        <f aca="true" t="shared" si="22" ref="AE2:AE49">IF(ISBLANK($A2),0,ABS($L2-AD2))</f>
        <v>0.004860302767092151</v>
      </c>
      <c r="AF2" s="12">
        <f aca="true" t="shared" si="23" ref="AF2:AF49">IF(ISBLANK($A2),0,IF(AE2&lt;$J$14,$J$15,1/AE2/AE2))</f>
        <v>42332.44492416853</v>
      </c>
      <c r="AG2" s="13">
        <f t="shared" si="1"/>
        <v>10829.230096880457</v>
      </c>
      <c r="AH2">
        <f t="shared" si="1"/>
        <v>2770.2681643182914</v>
      </c>
      <c r="AI2">
        <f aca="true" t="shared" si="24" ref="AI2:AI49">AG2*$L2</f>
        <v>108745.69301813976</v>
      </c>
      <c r="AJ2">
        <f aca="true" t="shared" si="25" ref="AJ2:AJ49">AF2*$L2</f>
        <v>425096.7999799955</v>
      </c>
      <c r="AL2" s="12">
        <f aca="true" t="shared" si="26" ref="AL2:AL49">IF(ISBLANK($A2),0,$AC$28*$K2+$AC$31)</f>
        <v>10.045287790510853</v>
      </c>
      <c r="AM2" s="12">
        <f aca="true" t="shared" si="27" ref="AM2:AM49">IF(ISBLANK($A2),0,ABS($L2-AL2))</f>
        <v>0.00342035900565385</v>
      </c>
      <c r="AN2" s="12">
        <f aca="true" t="shared" si="28" ref="AN2:AN49">IF(ISBLANK($A2),0,IF(AM2&lt;$J$14,$J$15,1/AM2/AM2))</f>
        <v>85478.4453529448</v>
      </c>
      <c r="AO2" s="13">
        <f t="shared" si="2"/>
        <v>21866.579043776852</v>
      </c>
      <c r="AP2">
        <f t="shared" si="2"/>
        <v>5593.776034454614</v>
      </c>
      <c r="AQ2">
        <f aca="true" t="shared" si="29" ref="AQ2:AQ49">AO2*$L2</f>
        <v>219581.28793813687</v>
      </c>
      <c r="AR2">
        <f aca="true" t="shared" si="30" ref="AR2:AR49">AN2*$L2</f>
        <v>858363.2164854333</v>
      </c>
      <c r="AT2" s="12">
        <f aca="true" t="shared" si="31" ref="AT2:AT49">IF(ISBLANK($A2),0,$AK$28*$K2+$AK$31)</f>
        <v>10.044958160174632</v>
      </c>
      <c r="AU2" s="12">
        <f aca="true" t="shared" si="32" ref="AU2:AU49">IF(ISBLANK($A2),0,ABS($L2-AT2))</f>
        <v>0.0030907286694326075</v>
      </c>
      <c r="AV2" s="12">
        <f aca="true" t="shared" si="33" ref="AV2:AV49">IF(ISBLANK($A2),0,IF(AU2&lt;$J$14,$J$15,1/AU2/AU2))</f>
        <v>104683.5010183684</v>
      </c>
      <c r="AW2" s="13">
        <f t="shared" si="3"/>
        <v>26779.500260513185</v>
      </c>
      <c r="AX2">
        <f t="shared" si="3"/>
        <v>6850.569834084855</v>
      </c>
      <c r="AY2">
        <f aca="true" t="shared" si="34" ref="AY2:AY49">AW2*$L2</f>
        <v>268916.19149803236</v>
      </c>
      <c r="AZ2">
        <f aca="true" t="shared" si="35" ref="AZ2:AZ49">AV2*$L2</f>
        <v>1051217.8394922952</v>
      </c>
      <c r="BB2" s="12">
        <f aca="true" t="shared" si="36" ref="BB2:BB49">IF(ISBLANK($A2),0,$AS$28*$K2+$AS$31)</f>
        <v>10.044866188790506</v>
      </c>
      <c r="BC2" s="12">
        <f aca="true" t="shared" si="37" ref="BC2:BC49">IF(ISBLANK($A2),0,ABS($L2-BB2))</f>
        <v>0.002998757285306297</v>
      </c>
      <c r="BD2" s="12">
        <f aca="true" t="shared" si="38" ref="BD2:BD49">IF(ISBLANK($A2),0,IF(BC2&lt;$J$14,$J$15,1/BC2/BC2))</f>
        <v>111203.22128076384</v>
      </c>
      <c r="BE2" s="13">
        <f t="shared" si="4"/>
        <v>28447.33567647483</v>
      </c>
      <c r="BF2">
        <f t="shared" si="4"/>
        <v>7277.225405609933</v>
      </c>
      <c r="BG2">
        <f aca="true" t="shared" si="39" ref="BG2:BG49">BE2*$L2</f>
        <v>285664.37364268856</v>
      </c>
      <c r="BH2">
        <f aca="true" t="shared" si="40" ref="BH2:BH49">BD2*$L2</f>
        <v>1116688.0060577684</v>
      </c>
      <c r="BJ2" s="12">
        <f aca="true" t="shared" si="41" ref="BJ2:BJ49">IF(ISBLANK($A2),0,$BA$28*$K2+$BA$31)</f>
        <v>10.044839102879072</v>
      </c>
      <c r="BK2" s="12">
        <f aca="true" t="shared" si="42" ref="BK2:BK49">IF(ISBLANK($A2),0,ABS($L2-BJ2))</f>
        <v>0.002971671373872553</v>
      </c>
      <c r="BL2" s="12">
        <f aca="true" t="shared" si="43" ref="BL2:BL49">IF(ISBLANK($A2),0,IF(BK2&lt;$J$14,$J$15,1/BK2/BK2))</f>
        <v>113239.62918367513</v>
      </c>
      <c r="BM2" s="13">
        <f t="shared" si="5"/>
        <v>28968.27723303354</v>
      </c>
      <c r="BN2">
        <f t="shared" si="5"/>
        <v>7410.4895247296035</v>
      </c>
      <c r="BO2">
        <f aca="true" t="shared" si="44" ref="BO2:BO49">BM2*$L2</f>
        <v>290895.59969321307</v>
      </c>
      <c r="BP2">
        <f aca="true" t="shared" si="45" ref="BP2:BP49">BL2*$L2</f>
        <v>1137137.344255273</v>
      </c>
      <c r="BS2">
        <f aca="true" t="shared" si="46" ref="BS2:BS49">IF(ISBLANK(A2),0,BL2*K2)</f>
        <v>28968.27723303354</v>
      </c>
    </row>
    <row r="3" spans="1:71" ht="12.75">
      <c r="A3" s="29">
        <v>0.3862615740740741</v>
      </c>
      <c r="B3" s="30">
        <v>10.325</v>
      </c>
      <c r="C3" s="31">
        <f t="shared" si="6"/>
        <v>19.499999999999957</v>
      </c>
      <c r="D3" s="33">
        <f t="shared" si="7"/>
        <v>0.0076456353006141954</v>
      </c>
      <c r="K3" s="11">
        <f t="shared" si="8"/>
        <v>0.45058139534883407</v>
      </c>
      <c r="L3" s="23">
        <f t="shared" si="9"/>
        <v>10.323178068133146</v>
      </c>
      <c r="M3" s="14" t="s">
        <v>14</v>
      </c>
      <c r="N3" s="12">
        <f t="shared" si="10"/>
        <v>10.323178068133146</v>
      </c>
      <c r="O3" s="12">
        <f t="shared" si="11"/>
        <v>0</v>
      </c>
      <c r="P3" s="12">
        <f t="shared" si="12"/>
        <v>1</v>
      </c>
      <c r="Q3" s="13">
        <f t="shared" si="13"/>
        <v>0.45058139534883407</v>
      </c>
      <c r="R3">
        <f t="shared" si="13"/>
        <v>0.2030235938345023</v>
      </c>
      <c r="S3">
        <f t="shared" si="14"/>
        <v>4.651431978373914</v>
      </c>
      <c r="T3">
        <f t="shared" si="15"/>
        <v>10.323178068133146</v>
      </c>
      <c r="U3" s="14" t="s">
        <v>14</v>
      </c>
      <c r="V3" s="12">
        <f t="shared" si="16"/>
        <v>10.308210814284353</v>
      </c>
      <c r="W3" s="12">
        <f t="shared" si="17"/>
        <v>0.01496725384879305</v>
      </c>
      <c r="X3" s="12">
        <f t="shared" si="18"/>
        <v>4463.913300875619</v>
      </c>
      <c r="Y3" s="13">
        <f t="shared" si="0"/>
        <v>2011.356283824756</v>
      </c>
      <c r="Z3">
        <f t="shared" si="0"/>
        <v>906.2797209094041</v>
      </c>
      <c r="AA3">
        <f t="shared" si="19"/>
        <v>20763.589076381508</v>
      </c>
      <c r="AB3">
        <f t="shared" si="20"/>
        <v>46081.771885647024</v>
      </c>
      <c r="AC3" s="14" t="s">
        <v>14</v>
      </c>
      <c r="AD3" s="12">
        <f t="shared" si="21"/>
        <v>10.306108477139848</v>
      </c>
      <c r="AE3" s="12">
        <f t="shared" si="22"/>
        <v>0.01706959099329808</v>
      </c>
      <c r="AF3" s="12">
        <f t="shared" si="23"/>
        <v>3432.051293102933</v>
      </c>
      <c r="AG3" s="13">
        <f t="shared" si="1"/>
        <v>1546.4184605550897</v>
      </c>
      <c r="AH3">
        <f t="shared" si="1"/>
        <v>696.7873877501082</v>
      </c>
      <c r="AI3">
        <f t="shared" si="24"/>
        <v>15963.953136158525</v>
      </c>
      <c r="AJ3">
        <f t="shared" si="25"/>
        <v>35429.6766376682</v>
      </c>
      <c r="AK3" s="14" t="s">
        <v>14</v>
      </c>
      <c r="AL3" s="12">
        <f t="shared" si="26"/>
        <v>10.304617618704656</v>
      </c>
      <c r="AM3" s="12">
        <f t="shared" si="27"/>
        <v>0.01856044942848989</v>
      </c>
      <c r="AN3" s="12">
        <f t="shared" si="28"/>
        <v>2902.8394976127574</v>
      </c>
      <c r="AO3" s="13">
        <f t="shared" si="2"/>
        <v>1307.9654713080647</v>
      </c>
      <c r="AP3">
        <f t="shared" si="2"/>
        <v>589.3449071300832</v>
      </c>
      <c r="AQ3">
        <f t="shared" si="29"/>
        <v>13502.360467282846</v>
      </c>
      <c r="AR3">
        <f t="shared" si="30"/>
        <v>29966.529037066655</v>
      </c>
      <c r="AS3" s="14" t="s">
        <v>14</v>
      </c>
      <c r="AT3" s="12">
        <f t="shared" si="31"/>
        <v>10.304213912841718</v>
      </c>
      <c r="AU3" s="12">
        <f t="shared" si="32"/>
        <v>0.018964155291428142</v>
      </c>
      <c r="AV3" s="12">
        <f t="shared" si="33"/>
        <v>2780.5646302115397</v>
      </c>
      <c r="AW3" s="13">
        <f t="shared" si="3"/>
        <v>1252.8706909383304</v>
      </c>
      <c r="AX3">
        <f t="shared" si="3"/>
        <v>564.5202241146508</v>
      </c>
      <c r="AY3">
        <f t="shared" si="34"/>
        <v>12933.607238901393</v>
      </c>
      <c r="AZ3">
        <f t="shared" si="35"/>
        <v>28704.263807626518</v>
      </c>
      <c r="BA3" s="14" t="s">
        <v>14</v>
      </c>
      <c r="BB3" s="12">
        <f t="shared" si="36"/>
        <v>10.30413876339225</v>
      </c>
      <c r="BC3" s="12">
        <f t="shared" si="37"/>
        <v>0.01903930474089499</v>
      </c>
      <c r="BD3" s="12">
        <f t="shared" si="38"/>
        <v>2758.6577887192907</v>
      </c>
      <c r="BE3" s="13">
        <f t="shared" si="4"/>
        <v>1242.999875731067</v>
      </c>
      <c r="BF3">
        <f t="shared" si="4"/>
        <v>560.0726184253315</v>
      </c>
      <c r="BG3">
        <f t="shared" si="39"/>
        <v>12831.709055839177</v>
      </c>
      <c r="BH3">
        <f t="shared" si="40"/>
        <v>28478.115581991664</v>
      </c>
      <c r="BI3" s="14" t="s">
        <v>14</v>
      </c>
      <c r="BJ3" s="12">
        <f t="shared" si="41"/>
        <v>10.304117231438077</v>
      </c>
      <c r="BK3" s="12">
        <f t="shared" si="42"/>
        <v>0.019060836695068417</v>
      </c>
      <c r="BL3" s="12">
        <f t="shared" si="43"/>
        <v>2752.4287082211104</v>
      </c>
      <c r="BM3" s="13">
        <f t="shared" si="5"/>
        <v>1240.1931679484567</v>
      </c>
      <c r="BN3">
        <f t="shared" si="5"/>
        <v>558.8079681163065</v>
      </c>
      <c r="BO3">
        <f t="shared" si="44"/>
        <v>12802.734911614076</v>
      </c>
      <c r="BP3">
        <f t="shared" si="45"/>
        <v>28413.81167480821</v>
      </c>
      <c r="BS3">
        <f t="shared" si="46"/>
        <v>1240.1931679484567</v>
      </c>
    </row>
    <row r="4" spans="1:71" ht="12.75">
      <c r="A4" s="29">
        <v>0.386875</v>
      </c>
      <c r="B4" s="30">
        <v>10.516666666666667</v>
      </c>
      <c r="C4" s="31">
        <f t="shared" si="6"/>
        <v>31.00000000000005</v>
      </c>
      <c r="D4" s="33">
        <f t="shared" si="7"/>
        <v>0.0435979384544886</v>
      </c>
      <c r="E4" s="3" t="s">
        <v>7</v>
      </c>
      <c r="F4" s="7"/>
      <c r="I4" t="s">
        <v>32</v>
      </c>
      <c r="K4" s="11">
        <f t="shared" si="8"/>
        <v>0.6046511627907003</v>
      </c>
      <c r="L4" s="23">
        <f t="shared" si="9"/>
        <v>10.517199915017942</v>
      </c>
      <c r="M4" s="14">
        <f>SUM(P1:P49)</f>
        <v>6</v>
      </c>
      <c r="N4" s="12">
        <f t="shared" si="10"/>
        <v>10.517199915017942</v>
      </c>
      <c r="O4" s="12">
        <f t="shared" si="11"/>
        <v>0</v>
      </c>
      <c r="P4" s="12">
        <f t="shared" si="12"/>
        <v>1</v>
      </c>
      <c r="Q4" s="13">
        <f t="shared" si="13"/>
        <v>0.6046511627907003</v>
      </c>
      <c r="R4">
        <f t="shared" si="13"/>
        <v>0.36560302866414596</v>
      </c>
      <c r="S4">
        <f t="shared" si="14"/>
        <v>6.359237157917853</v>
      </c>
      <c r="T4">
        <f t="shared" si="15"/>
        <v>10.517199915017942</v>
      </c>
      <c r="U4" s="14">
        <f>SUM(X1:X49)</f>
        <v>294318.8281456027</v>
      </c>
      <c r="V4" s="12">
        <f t="shared" si="16"/>
        <v>10.513286088802353</v>
      </c>
      <c r="W4" s="12">
        <f t="shared" si="17"/>
        <v>0.003913826215589111</v>
      </c>
      <c r="X4" s="12">
        <f t="shared" si="18"/>
        <v>65282.522062289325</v>
      </c>
      <c r="Y4" s="13">
        <f t="shared" si="0"/>
        <v>39473.15287487279</v>
      </c>
      <c r="Z4">
        <f t="shared" si="0"/>
        <v>23867.487784806905</v>
      </c>
      <c r="AA4">
        <f t="shared" si="19"/>
        <v>415147.0400611023</v>
      </c>
      <c r="AB4">
        <f t="shared" si="20"/>
        <v>686589.3354856662</v>
      </c>
      <c r="AC4" s="14">
        <f>SUM(AF1:AF49)</f>
        <v>914594.6063280494</v>
      </c>
      <c r="AD4" s="12">
        <f t="shared" si="21"/>
        <v>10.511290258811211</v>
      </c>
      <c r="AE4" s="12">
        <f t="shared" si="22"/>
        <v>0.0059096562067306735</v>
      </c>
      <c r="AF4" s="12">
        <f t="shared" si="23"/>
        <v>28633.574487374968</v>
      </c>
      <c r="AG4" s="13">
        <f t="shared" si="1"/>
        <v>17313.324108645404</v>
      </c>
      <c r="AH4">
        <f t="shared" si="1"/>
        <v>10468.521554064708</v>
      </c>
      <c r="AI4">
        <f t="shared" si="24"/>
        <v>182087.6908441235</v>
      </c>
      <c r="AJ4">
        <f t="shared" si="25"/>
        <v>301145.02716527996</v>
      </c>
      <c r="AK4" s="14">
        <f>SUM(AN1:AN49)</f>
        <v>1186443.119185518</v>
      </c>
      <c r="AL4" s="12">
        <f t="shared" si="26"/>
        <v>10.50975912458932</v>
      </c>
      <c r="AM4" s="12">
        <f t="shared" si="27"/>
        <v>0.00744079042862289</v>
      </c>
      <c r="AN4" s="12">
        <f t="shared" si="28"/>
        <v>18061.834334960527</v>
      </c>
      <c r="AO4" s="13">
        <f t="shared" si="2"/>
        <v>10921.109132766878</v>
      </c>
      <c r="AP4">
        <f t="shared" si="2"/>
        <v>6603.461336091629</v>
      </c>
      <c r="AQ4">
        <f t="shared" si="29"/>
        <v>114859.48804303748</v>
      </c>
      <c r="AR4">
        <f t="shared" si="30"/>
        <v>189959.92253271502</v>
      </c>
      <c r="AS4" s="14">
        <f>SUM(AV1:AV49)</f>
        <v>1203474.5981456283</v>
      </c>
      <c r="AT4" s="12">
        <f t="shared" si="31"/>
        <v>10.509296821667933</v>
      </c>
      <c r="AU4" s="12">
        <f t="shared" si="32"/>
        <v>0.007903093350009271</v>
      </c>
      <c r="AV4" s="12">
        <f t="shared" si="33"/>
        <v>16010.532497048336</v>
      </c>
      <c r="AW4" s="13">
        <f t="shared" si="3"/>
        <v>9680.787091238572</v>
      </c>
      <c r="AX4">
        <f t="shared" si="3"/>
        <v>5853.499171446603</v>
      </c>
      <c r="AY4">
        <f t="shared" si="34"/>
        <v>101814.7731732811</v>
      </c>
      <c r="AZ4">
        <f t="shared" si="35"/>
        <v>168385.97101734875</v>
      </c>
      <c r="BA4" s="14">
        <f>SUM(BD1:BD49)</f>
        <v>1209724.7540239273</v>
      </c>
      <c r="BB4" s="12">
        <f t="shared" si="36"/>
        <v>10.509234979122004</v>
      </c>
      <c r="BC4" s="12">
        <f t="shared" si="37"/>
        <v>0.007964935895937941</v>
      </c>
      <c r="BD4" s="12">
        <f t="shared" si="38"/>
        <v>15762.874954444085</v>
      </c>
      <c r="BE4" s="13">
        <f t="shared" si="4"/>
        <v>9531.040670129023</v>
      </c>
      <c r="BF4">
        <f t="shared" si="4"/>
        <v>5762.954823798969</v>
      </c>
      <c r="BG4">
        <f t="shared" si="39"/>
        <v>100239.86012591352</v>
      </c>
      <c r="BH4">
        <f t="shared" si="40"/>
        <v>165781.3071313178</v>
      </c>
      <c r="BI4" s="14">
        <f>SUM(BL1:BL49)</f>
        <v>1211687.3157355122</v>
      </c>
      <c r="BJ4" s="12">
        <f t="shared" si="41"/>
        <v>10.509217840596708</v>
      </c>
      <c r="BK4" s="12">
        <f t="shared" si="42"/>
        <v>0.007982074421233776</v>
      </c>
      <c r="BL4" s="12">
        <f t="shared" si="43"/>
        <v>15695.257843615896</v>
      </c>
      <c r="BM4" s="13">
        <f t="shared" si="5"/>
        <v>9490.15590544221</v>
      </c>
      <c r="BN4">
        <f t="shared" si="5"/>
        <v>5738.233803290664</v>
      </c>
      <c r="BO4">
        <f t="shared" si="44"/>
        <v>99809.86688222384</v>
      </c>
      <c r="BP4">
        <f t="shared" si="45"/>
        <v>165070.1644590618</v>
      </c>
      <c r="BS4">
        <f t="shared" si="46"/>
        <v>9490.15590544221</v>
      </c>
    </row>
    <row r="5" spans="1:71" ht="12.75">
      <c r="A5" s="29">
        <v>0.38767361111111115</v>
      </c>
      <c r="B5" s="30">
        <v>10.773333333333333</v>
      </c>
      <c r="C5" s="31">
        <f t="shared" si="6"/>
        <v>46.400000000000006</v>
      </c>
      <c r="D5" s="33">
        <f t="shared" si="7"/>
        <v>1</v>
      </c>
      <c r="E5" s="3" t="s">
        <v>35</v>
      </c>
      <c r="F5" s="9">
        <v>-1.2</v>
      </c>
      <c r="I5">
        <f>F1*COS(I2)/60</f>
        <v>-0.15547548429534475</v>
      </c>
      <c r="K5" s="11">
        <f t="shared" si="8"/>
        <v>0.8052325581395413</v>
      </c>
      <c r="L5" s="23">
        <f t="shared" si="9"/>
        <v>10.776932759704433</v>
      </c>
      <c r="N5" s="12">
        <f t="shared" si="10"/>
        <v>10.776932759704433</v>
      </c>
      <c r="O5" s="12">
        <f t="shared" si="11"/>
        <v>0</v>
      </c>
      <c r="P5" s="12">
        <f t="shared" si="12"/>
        <v>1</v>
      </c>
      <c r="Q5" s="13">
        <f t="shared" si="13"/>
        <v>0.8052325581395413</v>
      </c>
      <c r="R5">
        <f t="shared" si="13"/>
        <v>0.6483994726879497</v>
      </c>
      <c r="S5">
        <f t="shared" si="14"/>
        <v>8.677937134994627</v>
      </c>
      <c r="T5">
        <f t="shared" si="15"/>
        <v>10.776932759704433</v>
      </c>
      <c r="V5" s="12">
        <f t="shared" si="16"/>
        <v>10.780270880155967</v>
      </c>
      <c r="W5" s="12">
        <f t="shared" si="17"/>
        <v>0.0033381204515343654</v>
      </c>
      <c r="X5" s="12">
        <f t="shared" si="18"/>
        <v>89742.05142369863</v>
      </c>
      <c r="Y5" s="13">
        <f t="shared" si="0"/>
        <v>72263.22164059512</v>
      </c>
      <c r="Z5">
        <f t="shared" si="0"/>
        <v>58188.698821061065</v>
      </c>
      <c r="AA5">
        <f t="shared" si="19"/>
        <v>778775.8806203118</v>
      </c>
      <c r="AB5">
        <f t="shared" si="20"/>
        <v>967144.0539111376</v>
      </c>
      <c r="AD5" s="12">
        <f t="shared" si="21"/>
        <v>10.778413710421095</v>
      </c>
      <c r="AE5" s="12">
        <f t="shared" si="22"/>
        <v>0.0014809507166617664</v>
      </c>
      <c r="AF5" s="12">
        <f t="shared" si="23"/>
        <v>360000</v>
      </c>
      <c r="AG5" s="13">
        <f t="shared" si="1"/>
        <v>289883.7209302349</v>
      </c>
      <c r="AH5">
        <f t="shared" si="1"/>
        <v>233423.81016766193</v>
      </c>
      <c r="AI5">
        <f t="shared" si="24"/>
        <v>3124057.368598066</v>
      </c>
      <c r="AJ5">
        <f t="shared" si="25"/>
        <v>3879695.793493596</v>
      </c>
      <c r="AL5" s="12">
        <f t="shared" si="26"/>
        <v>10.776830141684442</v>
      </c>
      <c r="AM5" s="12">
        <f t="shared" si="27"/>
        <v>0.00010261801999078557</v>
      </c>
      <c r="AN5" s="12">
        <f t="shared" si="28"/>
        <v>360000</v>
      </c>
      <c r="AO5" s="13">
        <f t="shared" si="2"/>
        <v>289883.7209302349</v>
      </c>
      <c r="AP5">
        <f t="shared" si="2"/>
        <v>233423.81016766193</v>
      </c>
      <c r="AQ5">
        <f t="shared" si="29"/>
        <v>3124057.368598066</v>
      </c>
      <c r="AR5">
        <f t="shared" si="30"/>
        <v>3879695.793493596</v>
      </c>
      <c r="AT5" s="12">
        <f t="shared" si="31"/>
        <v>10.776291552026587</v>
      </c>
      <c r="AU5" s="12">
        <f t="shared" si="32"/>
        <v>0.0006412076778463671</v>
      </c>
      <c r="AV5" s="12">
        <f t="shared" si="33"/>
        <v>360000</v>
      </c>
      <c r="AW5" s="13">
        <f t="shared" si="3"/>
        <v>289883.7209302349</v>
      </c>
      <c r="AX5">
        <f t="shared" si="3"/>
        <v>233423.81016766193</v>
      </c>
      <c r="AY5">
        <f t="shared" si="34"/>
        <v>3124057.368598066</v>
      </c>
      <c r="AZ5">
        <f t="shared" si="35"/>
        <v>3879695.793493596</v>
      </c>
      <c r="BB5" s="12">
        <f t="shared" si="36"/>
        <v>10.776247033562623</v>
      </c>
      <c r="BC5" s="12">
        <f t="shared" si="37"/>
        <v>0.0006857261418105054</v>
      </c>
      <c r="BD5" s="12">
        <f t="shared" si="38"/>
        <v>360000</v>
      </c>
      <c r="BE5" s="13">
        <f t="shared" si="4"/>
        <v>289883.7209302349</v>
      </c>
      <c r="BF5">
        <f t="shared" si="4"/>
        <v>233423.81016766193</v>
      </c>
      <c r="BG5">
        <f t="shared" si="39"/>
        <v>3124057.368598066</v>
      </c>
      <c r="BH5">
        <f t="shared" si="40"/>
        <v>3879695.793493596</v>
      </c>
      <c r="BJ5" s="12">
        <f t="shared" si="41"/>
        <v>10.776235614784353</v>
      </c>
      <c r="BK5" s="12">
        <f t="shared" si="42"/>
        <v>0.0006971449200801061</v>
      </c>
      <c r="BL5" s="12">
        <f t="shared" si="43"/>
        <v>360000</v>
      </c>
      <c r="BM5" s="13">
        <f t="shared" si="5"/>
        <v>289883.7209302349</v>
      </c>
      <c r="BN5">
        <f t="shared" si="5"/>
        <v>233423.81016766193</v>
      </c>
      <c r="BO5">
        <f t="shared" si="44"/>
        <v>3124057.368598066</v>
      </c>
      <c r="BP5">
        <f t="shared" si="45"/>
        <v>3879695.793493596</v>
      </c>
      <c r="BS5">
        <f t="shared" si="46"/>
        <v>289883.7209302349</v>
      </c>
    </row>
    <row r="6" spans="1:71" ht="12.75">
      <c r="A6" s="29">
        <v>0.3884490740740741</v>
      </c>
      <c r="B6" s="30">
        <v>11.028333333333334</v>
      </c>
      <c r="C6" s="31">
        <f t="shared" si="6"/>
        <v>1.7000000000000526</v>
      </c>
      <c r="D6" s="33">
        <f t="shared" si="7"/>
        <v>1</v>
      </c>
      <c r="K6" s="11">
        <f t="shared" si="8"/>
        <v>1</v>
      </c>
      <c r="L6" s="23">
        <f t="shared" si="9"/>
        <v>11.034910062999048</v>
      </c>
      <c r="M6" s="14" t="s">
        <v>15</v>
      </c>
      <c r="N6" s="12">
        <f t="shared" si="10"/>
        <v>11.034910062999048</v>
      </c>
      <c r="O6" s="12">
        <f t="shared" si="11"/>
        <v>0</v>
      </c>
      <c r="P6" s="12">
        <f t="shared" si="12"/>
        <v>1</v>
      </c>
      <c r="Q6" s="13">
        <f t="shared" si="13"/>
        <v>1</v>
      </c>
      <c r="R6">
        <f t="shared" si="13"/>
        <v>1</v>
      </c>
      <c r="S6">
        <f t="shared" si="14"/>
        <v>11.034910062999048</v>
      </c>
      <c r="T6">
        <f t="shared" si="15"/>
        <v>11.034910062999048</v>
      </c>
      <c r="U6" s="14" t="s">
        <v>15</v>
      </c>
      <c r="V6" s="12">
        <f t="shared" si="16"/>
        <v>11.039516981905118</v>
      </c>
      <c r="W6" s="12">
        <f t="shared" si="17"/>
        <v>0.004606918906070234</v>
      </c>
      <c r="X6" s="12">
        <f t="shared" si="18"/>
        <v>47117.133904751776</v>
      </c>
      <c r="Y6" s="13">
        <f t="shared" si="0"/>
        <v>47117.133904751776</v>
      </c>
      <c r="Z6">
        <f t="shared" si="0"/>
        <v>47117.133904751776</v>
      </c>
      <c r="AA6">
        <f t="shared" si="19"/>
        <v>519933.33506521897</v>
      </c>
      <c r="AB6">
        <f t="shared" si="20"/>
        <v>519933.33506521897</v>
      </c>
      <c r="AC6" s="14" t="s">
        <v>15</v>
      </c>
      <c r="AD6" s="12">
        <f t="shared" si="21"/>
        <v>11.037794453288651</v>
      </c>
      <c r="AE6" s="12">
        <f t="shared" si="22"/>
        <v>0.0028843902896031892</v>
      </c>
      <c r="AF6" s="12">
        <f t="shared" si="23"/>
        <v>120196.53562340305</v>
      </c>
      <c r="AG6" s="13">
        <f t="shared" si="1"/>
        <v>120196.53562340305</v>
      </c>
      <c r="AH6">
        <f t="shared" si="1"/>
        <v>120196.53562340305</v>
      </c>
      <c r="AI6">
        <f t="shared" si="24"/>
        <v>1326357.9604883138</v>
      </c>
      <c r="AJ6">
        <f t="shared" si="25"/>
        <v>1326357.9604883138</v>
      </c>
      <c r="AK6" s="14" t="s">
        <v>15</v>
      </c>
      <c r="AL6" s="12">
        <f t="shared" si="26"/>
        <v>11.036159969878245</v>
      </c>
      <c r="AM6" s="12">
        <f t="shared" si="27"/>
        <v>0.0012499068791971268</v>
      </c>
      <c r="AN6" s="12">
        <f t="shared" si="28"/>
        <v>360000</v>
      </c>
      <c r="AO6" s="13">
        <f t="shared" si="2"/>
        <v>360000</v>
      </c>
      <c r="AP6">
        <f t="shared" si="2"/>
        <v>360000</v>
      </c>
      <c r="AQ6">
        <f t="shared" si="29"/>
        <v>3972567.6226796573</v>
      </c>
      <c r="AR6">
        <f t="shared" si="30"/>
        <v>3972567.6226796573</v>
      </c>
      <c r="AS6" s="14" t="s">
        <v>15</v>
      </c>
      <c r="AT6" s="12">
        <f t="shared" si="31"/>
        <v>11.03554730469367</v>
      </c>
      <c r="AU6" s="12">
        <f t="shared" si="32"/>
        <v>0.0006372416946227588</v>
      </c>
      <c r="AV6" s="12">
        <f t="shared" si="33"/>
        <v>360000</v>
      </c>
      <c r="AW6" s="13">
        <f t="shared" si="3"/>
        <v>360000</v>
      </c>
      <c r="AX6">
        <f t="shared" si="3"/>
        <v>360000</v>
      </c>
      <c r="AY6">
        <f t="shared" si="34"/>
        <v>3972567.6226796573</v>
      </c>
      <c r="AZ6">
        <f t="shared" si="35"/>
        <v>3972567.6226796573</v>
      </c>
      <c r="BA6" s="14" t="s">
        <v>15</v>
      </c>
      <c r="BB6" s="12">
        <f t="shared" si="36"/>
        <v>11.035519608164368</v>
      </c>
      <c r="BC6" s="12">
        <f t="shared" si="37"/>
        <v>0.000609545165319858</v>
      </c>
      <c r="BD6" s="12">
        <f t="shared" si="38"/>
        <v>360000</v>
      </c>
      <c r="BE6" s="13">
        <f t="shared" si="4"/>
        <v>360000</v>
      </c>
      <c r="BF6">
        <f t="shared" si="4"/>
        <v>360000</v>
      </c>
      <c r="BG6">
        <f t="shared" si="39"/>
        <v>3972567.6226796573</v>
      </c>
      <c r="BH6">
        <f t="shared" si="40"/>
        <v>3972567.6226796573</v>
      </c>
      <c r="BI6" s="14" t="s">
        <v>15</v>
      </c>
      <c r="BJ6" s="12">
        <f t="shared" si="41"/>
        <v>11.035513743343358</v>
      </c>
      <c r="BK6" s="12">
        <f t="shared" si="42"/>
        <v>0.0006036803443105754</v>
      </c>
      <c r="BL6" s="12">
        <f t="shared" si="43"/>
        <v>360000</v>
      </c>
      <c r="BM6" s="13">
        <f t="shared" si="5"/>
        <v>360000</v>
      </c>
      <c r="BN6">
        <f t="shared" si="5"/>
        <v>360000</v>
      </c>
      <c r="BO6">
        <f t="shared" si="44"/>
        <v>3972567.6226796573</v>
      </c>
      <c r="BP6">
        <f t="shared" si="45"/>
        <v>3972567.6226796573</v>
      </c>
      <c r="BS6">
        <f t="shared" si="46"/>
        <v>360000</v>
      </c>
    </row>
    <row r="7" spans="3:71" ht="12.75">
      <c r="C7" s="31">
        <f t="shared" si="6"/>
        <v>0</v>
      </c>
      <c r="D7" s="33">
        <f t="shared" si="7"/>
        <v>0</v>
      </c>
      <c r="E7" s="3" t="s">
        <v>30</v>
      </c>
      <c r="F7" s="20">
        <v>103</v>
      </c>
      <c r="I7" t="s">
        <v>34</v>
      </c>
      <c r="K7" s="11">
        <f t="shared" si="8"/>
        <v>0</v>
      </c>
      <c r="L7" s="23">
        <f t="shared" si="9"/>
        <v>0</v>
      </c>
      <c r="M7" s="14">
        <f>SUM(Q1:Q49)</f>
        <v>3.116279069767451</v>
      </c>
      <c r="N7" s="12">
        <f t="shared" si="10"/>
        <v>0</v>
      </c>
      <c r="O7" s="12">
        <f t="shared" si="11"/>
        <v>0</v>
      </c>
      <c r="P7" s="12">
        <f t="shared" si="12"/>
        <v>0</v>
      </c>
      <c r="Q7" s="13">
        <f t="shared" si="13"/>
        <v>0</v>
      </c>
      <c r="R7">
        <f t="shared" si="13"/>
        <v>0</v>
      </c>
      <c r="S7">
        <f t="shared" si="14"/>
        <v>0</v>
      </c>
      <c r="T7">
        <f t="shared" si="15"/>
        <v>0</v>
      </c>
      <c r="U7" s="14">
        <f>SUM(Y1:Y49)</f>
        <v>165943.4204628644</v>
      </c>
      <c r="V7" s="12">
        <f t="shared" si="16"/>
        <v>0</v>
      </c>
      <c r="W7" s="12">
        <f t="shared" si="17"/>
        <v>0</v>
      </c>
      <c r="X7" s="12">
        <f t="shared" si="18"/>
        <v>0</v>
      </c>
      <c r="Y7" s="13">
        <f t="shared" si="0"/>
        <v>0</v>
      </c>
      <c r="Z7">
        <f t="shared" si="0"/>
        <v>0</v>
      </c>
      <c r="AA7">
        <f t="shared" si="19"/>
        <v>0</v>
      </c>
      <c r="AB7">
        <f t="shared" si="20"/>
        <v>0</v>
      </c>
      <c r="AC7" s="14">
        <f>SUM(AG1:AG49)</f>
        <v>439769.22921971884</v>
      </c>
      <c r="AD7" s="12">
        <f t="shared" si="21"/>
        <v>0</v>
      </c>
      <c r="AE7" s="12">
        <f t="shared" si="22"/>
        <v>0</v>
      </c>
      <c r="AF7" s="12">
        <f t="shared" si="23"/>
        <v>0</v>
      </c>
      <c r="AG7" s="13">
        <f t="shared" si="1"/>
        <v>0</v>
      </c>
      <c r="AH7">
        <f t="shared" si="1"/>
        <v>0</v>
      </c>
      <c r="AI7">
        <f t="shared" si="24"/>
        <v>0</v>
      </c>
      <c r="AJ7">
        <f t="shared" si="25"/>
        <v>0</v>
      </c>
      <c r="AK7" s="14">
        <f>SUM(AO1:AO49)</f>
        <v>683979.3745780867</v>
      </c>
      <c r="AL7" s="12">
        <f t="shared" si="26"/>
        <v>0</v>
      </c>
      <c r="AM7" s="12">
        <f t="shared" si="27"/>
        <v>0</v>
      </c>
      <c r="AN7" s="12">
        <f t="shared" si="28"/>
        <v>0</v>
      </c>
      <c r="AO7" s="13">
        <f t="shared" si="2"/>
        <v>0</v>
      </c>
      <c r="AP7">
        <f t="shared" si="2"/>
        <v>0</v>
      </c>
      <c r="AQ7">
        <f t="shared" si="29"/>
        <v>0</v>
      </c>
      <c r="AR7">
        <f t="shared" si="30"/>
        <v>0</v>
      </c>
      <c r="AS7" s="14">
        <f>SUM(AW1:AW49)</f>
        <v>687596.878972925</v>
      </c>
      <c r="AT7" s="12">
        <f t="shared" si="31"/>
        <v>0</v>
      </c>
      <c r="AU7" s="12">
        <f t="shared" si="32"/>
        <v>0</v>
      </c>
      <c r="AV7" s="12">
        <f t="shared" si="33"/>
        <v>0</v>
      </c>
      <c r="AW7" s="13">
        <f t="shared" si="3"/>
        <v>0</v>
      </c>
      <c r="AX7">
        <f t="shared" si="3"/>
        <v>0</v>
      </c>
      <c r="AY7">
        <f t="shared" si="34"/>
        <v>0</v>
      </c>
      <c r="AZ7">
        <f t="shared" si="35"/>
        <v>0</v>
      </c>
      <c r="BA7" s="14">
        <f>SUM(BE1:BE49)</f>
        <v>689105.0971525698</v>
      </c>
      <c r="BB7" s="12">
        <f t="shared" si="36"/>
        <v>0</v>
      </c>
      <c r="BC7" s="12">
        <f t="shared" si="37"/>
        <v>0</v>
      </c>
      <c r="BD7" s="12">
        <f t="shared" si="38"/>
        <v>0</v>
      </c>
      <c r="BE7" s="13">
        <f t="shared" si="4"/>
        <v>0</v>
      </c>
      <c r="BF7">
        <f t="shared" si="4"/>
        <v>0</v>
      </c>
      <c r="BG7">
        <f t="shared" si="39"/>
        <v>0</v>
      </c>
      <c r="BH7">
        <f t="shared" si="40"/>
        <v>0</v>
      </c>
      <c r="BI7" s="14">
        <f>SUM(BM1:BM49)</f>
        <v>689582.3472366591</v>
      </c>
      <c r="BJ7" s="12">
        <f t="shared" si="41"/>
        <v>0</v>
      </c>
      <c r="BK7" s="12">
        <f t="shared" si="42"/>
        <v>0</v>
      </c>
      <c r="BL7" s="12">
        <f t="shared" si="43"/>
        <v>0</v>
      </c>
      <c r="BM7" s="13">
        <f t="shared" si="5"/>
        <v>0</v>
      </c>
      <c r="BN7">
        <f t="shared" si="5"/>
        <v>0</v>
      </c>
      <c r="BO7">
        <f t="shared" si="44"/>
        <v>0</v>
      </c>
      <c r="BP7">
        <f t="shared" si="45"/>
        <v>0</v>
      </c>
      <c r="BS7">
        <f t="shared" si="46"/>
        <v>0</v>
      </c>
    </row>
    <row r="8" spans="3:71" ht="12.75">
      <c r="C8" s="31">
        <f t="shared" si="6"/>
        <v>0</v>
      </c>
      <c r="D8" s="33">
        <f t="shared" si="7"/>
        <v>0</v>
      </c>
      <c r="I8">
        <f>F5/60</f>
        <v>-0.02</v>
      </c>
      <c r="K8" s="11">
        <f t="shared" si="8"/>
        <v>0</v>
      </c>
      <c r="L8" s="23">
        <f t="shared" si="9"/>
        <v>0</v>
      </c>
      <c r="N8" s="12">
        <f t="shared" si="10"/>
        <v>0</v>
      </c>
      <c r="O8" s="12">
        <f t="shared" si="11"/>
        <v>0</v>
      </c>
      <c r="P8" s="12">
        <f t="shared" si="12"/>
        <v>0</v>
      </c>
      <c r="Q8" s="13">
        <f t="shared" si="13"/>
        <v>0</v>
      </c>
      <c r="R8">
        <f t="shared" si="13"/>
        <v>0</v>
      </c>
      <c r="S8">
        <f t="shared" si="14"/>
        <v>0</v>
      </c>
      <c r="T8">
        <f t="shared" si="15"/>
        <v>0</v>
      </c>
      <c r="V8" s="12">
        <f t="shared" si="16"/>
        <v>0</v>
      </c>
      <c r="W8" s="12">
        <f t="shared" si="17"/>
        <v>0</v>
      </c>
      <c r="X8" s="12">
        <f t="shared" si="18"/>
        <v>0</v>
      </c>
      <c r="Y8" s="13">
        <f t="shared" si="0"/>
        <v>0</v>
      </c>
      <c r="Z8">
        <f t="shared" si="0"/>
        <v>0</v>
      </c>
      <c r="AA8">
        <f t="shared" si="19"/>
        <v>0</v>
      </c>
      <c r="AB8">
        <f t="shared" si="20"/>
        <v>0</v>
      </c>
      <c r="AD8" s="12">
        <f t="shared" si="21"/>
        <v>0</v>
      </c>
      <c r="AE8" s="12">
        <f t="shared" si="22"/>
        <v>0</v>
      </c>
      <c r="AF8" s="12">
        <f t="shared" si="23"/>
        <v>0</v>
      </c>
      <c r="AG8" s="13">
        <f t="shared" si="1"/>
        <v>0</v>
      </c>
      <c r="AH8">
        <f t="shared" si="1"/>
        <v>0</v>
      </c>
      <c r="AI8">
        <f t="shared" si="24"/>
        <v>0</v>
      </c>
      <c r="AJ8">
        <f t="shared" si="25"/>
        <v>0</v>
      </c>
      <c r="AL8" s="12">
        <f t="shared" si="26"/>
        <v>0</v>
      </c>
      <c r="AM8" s="12">
        <f t="shared" si="27"/>
        <v>0</v>
      </c>
      <c r="AN8" s="12">
        <f t="shared" si="28"/>
        <v>0</v>
      </c>
      <c r="AO8" s="13">
        <f t="shared" si="2"/>
        <v>0</v>
      </c>
      <c r="AP8">
        <f t="shared" si="2"/>
        <v>0</v>
      </c>
      <c r="AQ8">
        <f t="shared" si="29"/>
        <v>0</v>
      </c>
      <c r="AR8">
        <f t="shared" si="30"/>
        <v>0</v>
      </c>
      <c r="AT8" s="12">
        <f t="shared" si="31"/>
        <v>0</v>
      </c>
      <c r="AU8" s="12">
        <f t="shared" si="32"/>
        <v>0</v>
      </c>
      <c r="AV8" s="12">
        <f t="shared" si="33"/>
        <v>0</v>
      </c>
      <c r="AW8" s="13">
        <f t="shared" si="3"/>
        <v>0</v>
      </c>
      <c r="AX8">
        <f t="shared" si="3"/>
        <v>0</v>
      </c>
      <c r="AY8">
        <f t="shared" si="34"/>
        <v>0</v>
      </c>
      <c r="AZ8">
        <f t="shared" si="35"/>
        <v>0</v>
      </c>
      <c r="BB8" s="12">
        <f t="shared" si="36"/>
        <v>0</v>
      </c>
      <c r="BC8" s="12">
        <f t="shared" si="37"/>
        <v>0</v>
      </c>
      <c r="BD8" s="12">
        <f t="shared" si="38"/>
        <v>0</v>
      </c>
      <c r="BE8" s="13">
        <f t="shared" si="4"/>
        <v>0</v>
      </c>
      <c r="BF8">
        <f t="shared" si="4"/>
        <v>0</v>
      </c>
      <c r="BG8">
        <f t="shared" si="39"/>
        <v>0</v>
      </c>
      <c r="BH8">
        <f t="shared" si="40"/>
        <v>0</v>
      </c>
      <c r="BJ8" s="12">
        <f t="shared" si="41"/>
        <v>0</v>
      </c>
      <c r="BK8" s="12">
        <f t="shared" si="42"/>
        <v>0</v>
      </c>
      <c r="BL8" s="12">
        <f t="shared" si="43"/>
        <v>0</v>
      </c>
      <c r="BM8" s="13">
        <f t="shared" si="5"/>
        <v>0</v>
      </c>
      <c r="BN8">
        <f t="shared" si="5"/>
        <v>0</v>
      </c>
      <c r="BO8">
        <f t="shared" si="44"/>
        <v>0</v>
      </c>
      <c r="BP8">
        <f t="shared" si="45"/>
        <v>0</v>
      </c>
      <c r="BS8">
        <f t="shared" si="46"/>
        <v>0</v>
      </c>
    </row>
    <row r="9" spans="3:71" ht="12.75">
      <c r="C9" s="31">
        <f t="shared" si="6"/>
        <v>0</v>
      </c>
      <c r="D9" s="33">
        <f t="shared" si="7"/>
        <v>0</v>
      </c>
      <c r="E9" s="3" t="s">
        <v>8</v>
      </c>
      <c r="F9" s="10">
        <v>0.3867361111111111</v>
      </c>
      <c r="G9" s="25">
        <f>J22*J20+J18</f>
        <v>0.3867334901635453</v>
      </c>
      <c r="K9" s="11">
        <f t="shared" si="8"/>
        <v>0</v>
      </c>
      <c r="L9" s="23">
        <f t="shared" si="9"/>
        <v>0</v>
      </c>
      <c r="M9" s="14" t="s">
        <v>16</v>
      </c>
      <c r="N9" s="12">
        <f t="shared" si="10"/>
        <v>0</v>
      </c>
      <c r="O9" s="12">
        <f t="shared" si="11"/>
        <v>0</v>
      </c>
      <c r="P9" s="12">
        <f t="shared" si="12"/>
        <v>0</v>
      </c>
      <c r="Q9" s="13">
        <f t="shared" si="13"/>
        <v>0</v>
      </c>
      <c r="R9">
        <f t="shared" si="13"/>
        <v>0</v>
      </c>
      <c r="S9">
        <f t="shared" si="14"/>
        <v>0</v>
      </c>
      <c r="T9">
        <f t="shared" si="15"/>
        <v>0</v>
      </c>
      <c r="U9" s="14" t="s">
        <v>16</v>
      </c>
      <c r="V9" s="12">
        <f t="shared" si="16"/>
        <v>0</v>
      </c>
      <c r="W9" s="12">
        <f t="shared" si="17"/>
        <v>0</v>
      </c>
      <c r="X9" s="12">
        <f t="shared" si="18"/>
        <v>0</v>
      </c>
      <c r="Y9" s="13">
        <f t="shared" si="0"/>
        <v>0</v>
      </c>
      <c r="Z9">
        <f t="shared" si="0"/>
        <v>0</v>
      </c>
      <c r="AA9">
        <f t="shared" si="19"/>
        <v>0</v>
      </c>
      <c r="AB9">
        <f t="shared" si="20"/>
        <v>0</v>
      </c>
      <c r="AC9" s="14" t="s">
        <v>16</v>
      </c>
      <c r="AD9" s="12">
        <f t="shared" si="21"/>
        <v>0</v>
      </c>
      <c r="AE9" s="12">
        <f t="shared" si="22"/>
        <v>0</v>
      </c>
      <c r="AF9" s="12">
        <f t="shared" si="23"/>
        <v>0</v>
      </c>
      <c r="AG9" s="13">
        <f t="shared" si="1"/>
        <v>0</v>
      </c>
      <c r="AH9">
        <f t="shared" si="1"/>
        <v>0</v>
      </c>
      <c r="AI9">
        <f t="shared" si="24"/>
        <v>0</v>
      </c>
      <c r="AJ9">
        <f t="shared" si="25"/>
        <v>0</v>
      </c>
      <c r="AK9" s="14" t="s">
        <v>16</v>
      </c>
      <c r="AL9" s="12">
        <f t="shared" si="26"/>
        <v>0</v>
      </c>
      <c r="AM9" s="12">
        <f t="shared" si="27"/>
        <v>0</v>
      </c>
      <c r="AN9" s="12">
        <f t="shared" si="28"/>
        <v>0</v>
      </c>
      <c r="AO9" s="13">
        <f t="shared" si="2"/>
        <v>0</v>
      </c>
      <c r="AP9">
        <f t="shared" si="2"/>
        <v>0</v>
      </c>
      <c r="AQ9">
        <f t="shared" si="29"/>
        <v>0</v>
      </c>
      <c r="AR9">
        <f t="shared" si="30"/>
        <v>0</v>
      </c>
      <c r="AS9" s="14" t="s">
        <v>16</v>
      </c>
      <c r="AT9" s="12">
        <f t="shared" si="31"/>
        <v>0</v>
      </c>
      <c r="AU9" s="12">
        <f t="shared" si="32"/>
        <v>0</v>
      </c>
      <c r="AV9" s="12">
        <f t="shared" si="33"/>
        <v>0</v>
      </c>
      <c r="AW9" s="13">
        <f t="shared" si="3"/>
        <v>0</v>
      </c>
      <c r="AX9">
        <f t="shared" si="3"/>
        <v>0</v>
      </c>
      <c r="AY9">
        <f t="shared" si="34"/>
        <v>0</v>
      </c>
      <c r="AZ9">
        <f t="shared" si="35"/>
        <v>0</v>
      </c>
      <c r="BA9" s="14" t="s">
        <v>16</v>
      </c>
      <c r="BB9" s="12">
        <f t="shared" si="36"/>
        <v>0</v>
      </c>
      <c r="BC9" s="12">
        <f t="shared" si="37"/>
        <v>0</v>
      </c>
      <c r="BD9" s="12">
        <f t="shared" si="38"/>
        <v>0</v>
      </c>
      <c r="BE9" s="13">
        <f t="shared" si="4"/>
        <v>0</v>
      </c>
      <c r="BF9">
        <f t="shared" si="4"/>
        <v>0</v>
      </c>
      <c r="BG9">
        <f t="shared" si="39"/>
        <v>0</v>
      </c>
      <c r="BH9">
        <f t="shared" si="40"/>
        <v>0</v>
      </c>
      <c r="BI9" s="14" t="s">
        <v>16</v>
      </c>
      <c r="BJ9" s="12">
        <f t="shared" si="41"/>
        <v>0</v>
      </c>
      <c r="BK9" s="12">
        <f t="shared" si="42"/>
        <v>0</v>
      </c>
      <c r="BL9" s="12">
        <f t="shared" si="43"/>
        <v>0</v>
      </c>
      <c r="BM9" s="13">
        <f t="shared" si="5"/>
        <v>0</v>
      </c>
      <c r="BN9">
        <f t="shared" si="5"/>
        <v>0</v>
      </c>
      <c r="BO9">
        <f t="shared" si="44"/>
        <v>0</v>
      </c>
      <c r="BP9">
        <f t="shared" si="45"/>
        <v>0</v>
      </c>
      <c r="BS9">
        <f t="shared" si="46"/>
        <v>0</v>
      </c>
    </row>
    <row r="10" spans="3:71" ht="12.75">
      <c r="C10" s="31">
        <f t="shared" si="6"/>
        <v>0</v>
      </c>
      <c r="D10" s="33">
        <f t="shared" si="7"/>
        <v>0</v>
      </c>
      <c r="E10" s="2" t="s">
        <v>10</v>
      </c>
      <c r="F10" s="18">
        <f>J23</f>
        <v>10.462774434897527</v>
      </c>
      <c r="G10" s="28">
        <f>J26</f>
        <v>10.461898108227738</v>
      </c>
      <c r="I10" t="s">
        <v>33</v>
      </c>
      <c r="K10" s="11">
        <f t="shared" si="8"/>
        <v>0</v>
      </c>
      <c r="L10" s="23">
        <f t="shared" si="9"/>
        <v>0</v>
      </c>
      <c r="M10" s="14">
        <f>SUM(R1:R49)</f>
        <v>2.2824668739859506</v>
      </c>
      <c r="N10" s="12">
        <f t="shared" si="10"/>
        <v>0</v>
      </c>
      <c r="O10" s="12">
        <f t="shared" si="11"/>
        <v>0</v>
      </c>
      <c r="P10" s="12">
        <f t="shared" si="12"/>
        <v>0</v>
      </c>
      <c r="Q10" s="13">
        <f t="shared" si="13"/>
        <v>0</v>
      </c>
      <c r="R10">
        <f t="shared" si="13"/>
        <v>0</v>
      </c>
      <c r="S10">
        <f t="shared" si="14"/>
        <v>0</v>
      </c>
      <c r="T10">
        <f t="shared" si="15"/>
        <v>0</v>
      </c>
      <c r="U10" s="14">
        <f>SUM(Z1:Z49)</f>
        <v>131378.76565820404</v>
      </c>
      <c r="V10" s="12">
        <f t="shared" si="16"/>
        <v>0</v>
      </c>
      <c r="W10" s="12">
        <f t="shared" si="17"/>
        <v>0</v>
      </c>
      <c r="X10" s="12">
        <f t="shared" si="18"/>
        <v>0</v>
      </c>
      <c r="Y10" s="13">
        <f t="shared" si="0"/>
        <v>0</v>
      </c>
      <c r="Z10">
        <f t="shared" si="0"/>
        <v>0</v>
      </c>
      <c r="AA10">
        <f t="shared" si="19"/>
        <v>0</v>
      </c>
      <c r="AB10">
        <f t="shared" si="20"/>
        <v>0</v>
      </c>
      <c r="AC10" s="14">
        <f>SUM(AH1:AH49)</f>
        <v>367555.92289719806</v>
      </c>
      <c r="AD10" s="12">
        <f t="shared" si="21"/>
        <v>0</v>
      </c>
      <c r="AE10" s="12">
        <f t="shared" si="22"/>
        <v>0</v>
      </c>
      <c r="AF10" s="12">
        <f t="shared" si="23"/>
        <v>0</v>
      </c>
      <c r="AG10" s="13">
        <f t="shared" si="1"/>
        <v>0</v>
      </c>
      <c r="AH10">
        <f t="shared" si="1"/>
        <v>0</v>
      </c>
      <c r="AI10">
        <f t="shared" si="24"/>
        <v>0</v>
      </c>
      <c r="AJ10">
        <f t="shared" si="25"/>
        <v>0</v>
      </c>
      <c r="AK10" s="14">
        <f>SUM(AP1:AP49)</f>
        <v>606210.3924453382</v>
      </c>
      <c r="AL10" s="12">
        <f t="shared" si="26"/>
        <v>0</v>
      </c>
      <c r="AM10" s="12">
        <f t="shared" si="27"/>
        <v>0</v>
      </c>
      <c r="AN10" s="12">
        <f t="shared" si="28"/>
        <v>0</v>
      </c>
      <c r="AO10" s="13">
        <f t="shared" si="2"/>
        <v>0</v>
      </c>
      <c r="AP10">
        <f t="shared" si="2"/>
        <v>0</v>
      </c>
      <c r="AQ10">
        <f t="shared" si="29"/>
        <v>0</v>
      </c>
      <c r="AR10">
        <f t="shared" si="30"/>
        <v>0</v>
      </c>
      <c r="AS10" s="14">
        <f>SUM(AX1:AX49)</f>
        <v>606692.399397308</v>
      </c>
      <c r="AT10" s="12">
        <f t="shared" si="31"/>
        <v>0</v>
      </c>
      <c r="AU10" s="12">
        <f t="shared" si="32"/>
        <v>0</v>
      </c>
      <c r="AV10" s="12">
        <f t="shared" si="33"/>
        <v>0</v>
      </c>
      <c r="AW10" s="13">
        <f t="shared" si="3"/>
        <v>0</v>
      </c>
      <c r="AX10">
        <f t="shared" si="3"/>
        <v>0</v>
      </c>
      <c r="AY10">
        <f t="shared" si="34"/>
        <v>0</v>
      </c>
      <c r="AZ10">
        <f t="shared" si="35"/>
        <v>0</v>
      </c>
      <c r="BA10" s="14">
        <f>SUM(BF1:BF49)</f>
        <v>607024.0630154961</v>
      </c>
      <c r="BB10" s="12">
        <f t="shared" si="36"/>
        <v>0</v>
      </c>
      <c r="BC10" s="12">
        <f t="shared" si="37"/>
        <v>0</v>
      </c>
      <c r="BD10" s="12">
        <f t="shared" si="38"/>
        <v>0</v>
      </c>
      <c r="BE10" s="13">
        <f t="shared" si="4"/>
        <v>0</v>
      </c>
      <c r="BF10">
        <f t="shared" si="4"/>
        <v>0</v>
      </c>
      <c r="BG10">
        <f t="shared" si="39"/>
        <v>0</v>
      </c>
      <c r="BH10">
        <f t="shared" si="40"/>
        <v>0</v>
      </c>
      <c r="BI10" s="14">
        <f>SUM(BN1:BN49)</f>
        <v>607131.3414637985</v>
      </c>
      <c r="BJ10" s="12">
        <f t="shared" si="41"/>
        <v>0</v>
      </c>
      <c r="BK10" s="12">
        <f t="shared" si="42"/>
        <v>0</v>
      </c>
      <c r="BL10" s="12">
        <f t="shared" si="43"/>
        <v>0</v>
      </c>
      <c r="BM10" s="13">
        <f t="shared" si="5"/>
        <v>0</v>
      </c>
      <c r="BN10">
        <f t="shared" si="5"/>
        <v>0</v>
      </c>
      <c r="BO10">
        <f t="shared" si="44"/>
        <v>0</v>
      </c>
      <c r="BP10">
        <f t="shared" si="45"/>
        <v>0</v>
      </c>
      <c r="BS10">
        <f t="shared" si="46"/>
        <v>0</v>
      </c>
    </row>
    <row r="11" spans="3:71" ht="12.75">
      <c r="C11" s="31">
        <f t="shared" si="6"/>
        <v>0</v>
      </c>
      <c r="D11" s="33">
        <f t="shared" si="7"/>
        <v>0</v>
      </c>
      <c r="E11" s="2" t="s">
        <v>0</v>
      </c>
      <c r="F11" s="19">
        <f>TRUNC(F10)</f>
        <v>10</v>
      </c>
      <c r="G11" s="26">
        <f>TRUNC(G10)</f>
        <v>10</v>
      </c>
      <c r="I11">
        <f>I8*COS(RADIANS(F7))</f>
        <v>0.004499021086877301</v>
      </c>
      <c r="K11" s="11">
        <f t="shared" si="8"/>
        <v>0</v>
      </c>
      <c r="L11" s="23">
        <f t="shared" si="9"/>
        <v>0</v>
      </c>
      <c r="N11" s="12">
        <f t="shared" si="10"/>
        <v>0</v>
      </c>
      <c r="O11" s="12">
        <f t="shared" si="11"/>
        <v>0</v>
      </c>
      <c r="P11" s="12">
        <f t="shared" si="12"/>
        <v>0</v>
      </c>
      <c r="Q11" s="13">
        <f t="shared" si="13"/>
        <v>0</v>
      </c>
      <c r="R11">
        <f t="shared" si="13"/>
        <v>0</v>
      </c>
      <c r="S11">
        <f t="shared" si="14"/>
        <v>0</v>
      </c>
      <c r="T11">
        <f t="shared" si="15"/>
        <v>0</v>
      </c>
      <c r="V11" s="12">
        <f t="shared" si="16"/>
        <v>0</v>
      </c>
      <c r="W11" s="12">
        <f t="shared" si="17"/>
        <v>0</v>
      </c>
      <c r="X11" s="12">
        <f t="shared" si="18"/>
        <v>0</v>
      </c>
      <c r="Y11" s="13">
        <f t="shared" si="0"/>
        <v>0</v>
      </c>
      <c r="Z11">
        <f t="shared" si="0"/>
        <v>0</v>
      </c>
      <c r="AA11">
        <f t="shared" si="19"/>
        <v>0</v>
      </c>
      <c r="AB11">
        <f t="shared" si="20"/>
        <v>0</v>
      </c>
      <c r="AD11" s="12">
        <f t="shared" si="21"/>
        <v>0</v>
      </c>
      <c r="AE11" s="12">
        <f t="shared" si="22"/>
        <v>0</v>
      </c>
      <c r="AF11" s="12">
        <f t="shared" si="23"/>
        <v>0</v>
      </c>
      <c r="AG11" s="13">
        <f t="shared" si="1"/>
        <v>0</v>
      </c>
      <c r="AH11">
        <f t="shared" si="1"/>
        <v>0</v>
      </c>
      <c r="AI11">
        <f t="shared" si="24"/>
        <v>0</v>
      </c>
      <c r="AJ11">
        <f t="shared" si="25"/>
        <v>0</v>
      </c>
      <c r="AL11" s="12">
        <f t="shared" si="26"/>
        <v>0</v>
      </c>
      <c r="AM11" s="12">
        <f t="shared" si="27"/>
        <v>0</v>
      </c>
      <c r="AN11" s="12">
        <f t="shared" si="28"/>
        <v>0</v>
      </c>
      <c r="AO11" s="13">
        <f t="shared" si="2"/>
        <v>0</v>
      </c>
      <c r="AP11">
        <f t="shared" si="2"/>
        <v>0</v>
      </c>
      <c r="AQ11">
        <f t="shared" si="29"/>
        <v>0</v>
      </c>
      <c r="AR11">
        <f t="shared" si="30"/>
        <v>0</v>
      </c>
      <c r="AT11" s="12">
        <f t="shared" si="31"/>
        <v>0</v>
      </c>
      <c r="AU11" s="12">
        <f t="shared" si="32"/>
        <v>0</v>
      </c>
      <c r="AV11" s="12">
        <f t="shared" si="33"/>
        <v>0</v>
      </c>
      <c r="AW11" s="13">
        <f t="shared" si="3"/>
        <v>0</v>
      </c>
      <c r="AX11">
        <f t="shared" si="3"/>
        <v>0</v>
      </c>
      <c r="AY11">
        <f t="shared" si="34"/>
        <v>0</v>
      </c>
      <c r="AZ11">
        <f t="shared" si="35"/>
        <v>0</v>
      </c>
      <c r="BB11" s="12">
        <f t="shared" si="36"/>
        <v>0</v>
      </c>
      <c r="BC11" s="12">
        <f t="shared" si="37"/>
        <v>0</v>
      </c>
      <c r="BD11" s="12">
        <f t="shared" si="38"/>
        <v>0</v>
      </c>
      <c r="BE11" s="13">
        <f t="shared" si="4"/>
        <v>0</v>
      </c>
      <c r="BF11">
        <f t="shared" si="4"/>
        <v>0</v>
      </c>
      <c r="BG11">
        <f t="shared" si="39"/>
        <v>0</v>
      </c>
      <c r="BH11">
        <f t="shared" si="40"/>
        <v>0</v>
      </c>
      <c r="BJ11" s="12">
        <f t="shared" si="41"/>
        <v>0</v>
      </c>
      <c r="BK11" s="12">
        <f t="shared" si="42"/>
        <v>0</v>
      </c>
      <c r="BL11" s="12">
        <f t="shared" si="43"/>
        <v>0</v>
      </c>
      <c r="BM11" s="13">
        <f t="shared" si="5"/>
        <v>0</v>
      </c>
      <c r="BN11">
        <f t="shared" si="5"/>
        <v>0</v>
      </c>
      <c r="BO11">
        <f t="shared" si="44"/>
        <v>0</v>
      </c>
      <c r="BP11">
        <f t="shared" si="45"/>
        <v>0</v>
      </c>
      <c r="BS11">
        <f t="shared" si="46"/>
        <v>0</v>
      </c>
    </row>
    <row r="12" spans="3:71" ht="12.75">
      <c r="C12" s="31">
        <f t="shared" si="6"/>
        <v>0</v>
      </c>
      <c r="D12" s="33">
        <f t="shared" si="7"/>
        <v>0</v>
      </c>
      <c r="E12" s="2" t="s">
        <v>1</v>
      </c>
      <c r="F12" s="24">
        <f>ABS((F10-F11)*60)</f>
        <v>27.76646609385164</v>
      </c>
      <c r="G12" s="27">
        <f>ABS((G10-G11)*60)</f>
        <v>27.713886493664255</v>
      </c>
      <c r="K12" s="11">
        <f t="shared" si="8"/>
        <v>0</v>
      </c>
      <c r="L12" s="23">
        <f t="shared" si="9"/>
        <v>0</v>
      </c>
      <c r="M12" s="14" t="s">
        <v>17</v>
      </c>
      <c r="N12" s="12">
        <f t="shared" si="10"/>
        <v>0</v>
      </c>
      <c r="O12" s="12">
        <f t="shared" si="11"/>
        <v>0</v>
      </c>
      <c r="P12" s="12">
        <f t="shared" si="12"/>
        <v>0</v>
      </c>
      <c r="Q12" s="13">
        <f t="shared" si="13"/>
        <v>0</v>
      </c>
      <c r="R12">
        <f t="shared" si="13"/>
        <v>0</v>
      </c>
      <c r="S12">
        <f t="shared" si="14"/>
        <v>0</v>
      </c>
      <c r="T12">
        <f t="shared" si="15"/>
        <v>0</v>
      </c>
      <c r="U12" s="14" t="s">
        <v>17</v>
      </c>
      <c r="V12" s="12">
        <f t="shared" si="16"/>
        <v>0</v>
      </c>
      <c r="W12" s="12">
        <f t="shared" si="17"/>
        <v>0</v>
      </c>
      <c r="X12" s="12">
        <f t="shared" si="18"/>
        <v>0</v>
      </c>
      <c r="Y12" s="13">
        <f t="shared" si="0"/>
        <v>0</v>
      </c>
      <c r="Z12">
        <f t="shared" si="0"/>
        <v>0</v>
      </c>
      <c r="AA12">
        <f t="shared" si="19"/>
        <v>0</v>
      </c>
      <c r="AB12">
        <f t="shared" si="20"/>
        <v>0</v>
      </c>
      <c r="AC12" s="14" t="s">
        <v>17</v>
      </c>
      <c r="AD12" s="12">
        <f t="shared" si="21"/>
        <v>0</v>
      </c>
      <c r="AE12" s="12">
        <f t="shared" si="22"/>
        <v>0</v>
      </c>
      <c r="AF12" s="12">
        <f t="shared" si="23"/>
        <v>0</v>
      </c>
      <c r="AG12" s="13">
        <f t="shared" si="1"/>
        <v>0</v>
      </c>
      <c r="AH12">
        <f t="shared" si="1"/>
        <v>0</v>
      </c>
      <c r="AI12">
        <f t="shared" si="24"/>
        <v>0</v>
      </c>
      <c r="AJ12">
        <f t="shared" si="25"/>
        <v>0</v>
      </c>
      <c r="AK12" s="14" t="s">
        <v>17</v>
      </c>
      <c r="AL12" s="12">
        <f t="shared" si="26"/>
        <v>0</v>
      </c>
      <c r="AM12" s="12">
        <f t="shared" si="27"/>
        <v>0</v>
      </c>
      <c r="AN12" s="12">
        <f t="shared" si="28"/>
        <v>0</v>
      </c>
      <c r="AO12" s="13">
        <f t="shared" si="2"/>
        <v>0</v>
      </c>
      <c r="AP12">
        <f t="shared" si="2"/>
        <v>0</v>
      </c>
      <c r="AQ12">
        <f t="shared" si="29"/>
        <v>0</v>
      </c>
      <c r="AR12">
        <f t="shared" si="30"/>
        <v>0</v>
      </c>
      <c r="AS12" s="14" t="s">
        <v>17</v>
      </c>
      <c r="AT12" s="12">
        <f t="shared" si="31"/>
        <v>0</v>
      </c>
      <c r="AU12" s="12">
        <f t="shared" si="32"/>
        <v>0</v>
      </c>
      <c r="AV12" s="12">
        <f t="shared" si="33"/>
        <v>0</v>
      </c>
      <c r="AW12" s="13">
        <f t="shared" si="3"/>
        <v>0</v>
      </c>
      <c r="AX12">
        <f t="shared" si="3"/>
        <v>0</v>
      </c>
      <c r="AY12">
        <f t="shared" si="34"/>
        <v>0</v>
      </c>
      <c r="AZ12">
        <f t="shared" si="35"/>
        <v>0</v>
      </c>
      <c r="BA12" s="14" t="s">
        <v>17</v>
      </c>
      <c r="BB12" s="12">
        <f t="shared" si="36"/>
        <v>0</v>
      </c>
      <c r="BC12" s="12">
        <f t="shared" si="37"/>
        <v>0</v>
      </c>
      <c r="BD12" s="12">
        <f t="shared" si="38"/>
        <v>0</v>
      </c>
      <c r="BE12" s="13">
        <f t="shared" si="4"/>
        <v>0</v>
      </c>
      <c r="BF12">
        <f t="shared" si="4"/>
        <v>0</v>
      </c>
      <c r="BG12">
        <f t="shared" si="39"/>
        <v>0</v>
      </c>
      <c r="BH12">
        <f t="shared" si="40"/>
        <v>0</v>
      </c>
      <c r="BI12" s="14" t="s">
        <v>17</v>
      </c>
      <c r="BJ12" s="12">
        <f t="shared" si="41"/>
        <v>0</v>
      </c>
      <c r="BK12" s="12">
        <f t="shared" si="42"/>
        <v>0</v>
      </c>
      <c r="BL12" s="12">
        <f t="shared" si="43"/>
        <v>0</v>
      </c>
      <c r="BM12" s="13">
        <f t="shared" si="5"/>
        <v>0</v>
      </c>
      <c r="BN12">
        <f t="shared" si="5"/>
        <v>0</v>
      </c>
      <c r="BO12">
        <f t="shared" si="44"/>
        <v>0</v>
      </c>
      <c r="BP12">
        <f t="shared" si="45"/>
        <v>0</v>
      </c>
      <c r="BS12">
        <f t="shared" si="46"/>
        <v>0</v>
      </c>
    </row>
    <row r="13" spans="3:71" ht="12.75">
      <c r="C13" s="31">
        <f t="shared" si="6"/>
        <v>0</v>
      </c>
      <c r="D13" s="33">
        <f t="shared" si="7"/>
        <v>0</v>
      </c>
      <c r="G13"/>
      <c r="K13" s="11">
        <f t="shared" si="8"/>
        <v>0</v>
      </c>
      <c r="L13" s="23">
        <f t="shared" si="9"/>
        <v>0</v>
      </c>
      <c r="M13" s="14">
        <f>SUM(S1:S49)</f>
        <v>33.292366142344946</v>
      </c>
      <c r="N13" s="12">
        <f t="shared" si="10"/>
        <v>0</v>
      </c>
      <c r="O13" s="12">
        <f t="shared" si="11"/>
        <v>0</v>
      </c>
      <c r="P13" s="12">
        <f t="shared" si="12"/>
        <v>0</v>
      </c>
      <c r="Q13" s="13">
        <f t="shared" si="13"/>
        <v>0</v>
      </c>
      <c r="R13">
        <f t="shared" si="13"/>
        <v>0</v>
      </c>
      <c r="S13">
        <f t="shared" si="14"/>
        <v>0</v>
      </c>
      <c r="T13">
        <f t="shared" si="15"/>
        <v>0</v>
      </c>
      <c r="U13" s="14">
        <f>SUM(AA1:AA49)</f>
        <v>1785618.0284965918</v>
      </c>
      <c r="V13" s="12">
        <f t="shared" si="16"/>
        <v>0</v>
      </c>
      <c r="W13" s="12">
        <f t="shared" si="17"/>
        <v>0</v>
      </c>
      <c r="X13" s="12">
        <f t="shared" si="18"/>
        <v>0</v>
      </c>
      <c r="Y13" s="13">
        <f t="shared" si="0"/>
        <v>0</v>
      </c>
      <c r="Z13">
        <f t="shared" si="0"/>
        <v>0</v>
      </c>
      <c r="AA13">
        <f t="shared" si="19"/>
        <v>0</v>
      </c>
      <c r="AB13">
        <f t="shared" si="20"/>
        <v>0</v>
      </c>
      <c r="AC13" s="14">
        <f>SUM(AI1:AI49)</f>
        <v>4757212.666084802</v>
      </c>
      <c r="AD13" s="12">
        <f t="shared" si="21"/>
        <v>0</v>
      </c>
      <c r="AE13" s="12">
        <f t="shared" si="22"/>
        <v>0</v>
      </c>
      <c r="AF13" s="12">
        <f t="shared" si="23"/>
        <v>0</v>
      </c>
      <c r="AG13" s="13">
        <f t="shared" si="1"/>
        <v>0</v>
      </c>
      <c r="AH13">
        <f t="shared" si="1"/>
        <v>0</v>
      </c>
      <c r="AI13">
        <f t="shared" si="24"/>
        <v>0</v>
      </c>
      <c r="AJ13">
        <f t="shared" si="25"/>
        <v>0</v>
      </c>
      <c r="AK13" s="14">
        <f>SUM(AQ1:AQ49)</f>
        <v>7444568.1277261805</v>
      </c>
      <c r="AL13" s="12">
        <f t="shared" si="26"/>
        <v>0</v>
      </c>
      <c r="AM13" s="12">
        <f t="shared" si="27"/>
        <v>0</v>
      </c>
      <c r="AN13" s="12">
        <f t="shared" si="28"/>
        <v>0</v>
      </c>
      <c r="AO13" s="13">
        <f t="shared" si="2"/>
        <v>0</v>
      </c>
      <c r="AP13">
        <f t="shared" si="2"/>
        <v>0</v>
      </c>
      <c r="AQ13">
        <f t="shared" si="29"/>
        <v>0</v>
      </c>
      <c r="AR13">
        <f t="shared" si="30"/>
        <v>0</v>
      </c>
      <c r="AS13" s="14">
        <f>SUM(AY1:AY49)</f>
        <v>7480289.563187938</v>
      </c>
      <c r="AT13" s="12">
        <f t="shared" si="31"/>
        <v>0</v>
      </c>
      <c r="AU13" s="12">
        <f t="shared" si="32"/>
        <v>0</v>
      </c>
      <c r="AV13" s="12">
        <f t="shared" si="33"/>
        <v>0</v>
      </c>
      <c r="AW13" s="13">
        <f t="shared" si="3"/>
        <v>0</v>
      </c>
      <c r="AX13">
        <f t="shared" si="3"/>
        <v>0</v>
      </c>
      <c r="AY13">
        <f t="shared" si="34"/>
        <v>0</v>
      </c>
      <c r="AZ13">
        <f t="shared" si="35"/>
        <v>0</v>
      </c>
      <c r="BA13" s="14">
        <f>SUM(BG1:BG49)</f>
        <v>7495360.934102165</v>
      </c>
      <c r="BB13" s="12">
        <f t="shared" si="36"/>
        <v>0</v>
      </c>
      <c r="BC13" s="12">
        <f t="shared" si="37"/>
        <v>0</v>
      </c>
      <c r="BD13" s="12">
        <f t="shared" si="38"/>
        <v>0</v>
      </c>
      <c r="BE13" s="13">
        <f t="shared" si="4"/>
        <v>0</v>
      </c>
      <c r="BF13">
        <f t="shared" si="4"/>
        <v>0</v>
      </c>
      <c r="BG13">
        <f t="shared" si="39"/>
        <v>0</v>
      </c>
      <c r="BH13">
        <f t="shared" si="40"/>
        <v>0</v>
      </c>
      <c r="BI13" s="14">
        <f>SUM(BO1:BO49)</f>
        <v>7500133.192764774</v>
      </c>
      <c r="BJ13" s="12">
        <f t="shared" si="41"/>
        <v>0</v>
      </c>
      <c r="BK13" s="12">
        <f t="shared" si="42"/>
        <v>0</v>
      </c>
      <c r="BL13" s="12">
        <f t="shared" si="43"/>
        <v>0</v>
      </c>
      <c r="BM13" s="13">
        <f t="shared" si="5"/>
        <v>0</v>
      </c>
      <c r="BN13">
        <f t="shared" si="5"/>
        <v>0</v>
      </c>
      <c r="BO13">
        <f t="shared" si="44"/>
        <v>0</v>
      </c>
      <c r="BP13">
        <f t="shared" si="45"/>
        <v>0</v>
      </c>
      <c r="BS13">
        <f t="shared" si="46"/>
        <v>0</v>
      </c>
    </row>
    <row r="14" spans="3:71" ht="12.75">
      <c r="C14" s="31">
        <f t="shared" si="6"/>
        <v>0</v>
      </c>
      <c r="D14" s="33">
        <f t="shared" si="7"/>
        <v>0</v>
      </c>
      <c r="E14" s="2" t="s">
        <v>40</v>
      </c>
      <c r="F14" s="22">
        <f>ABS(J25)</f>
        <v>5.531927408597426E-06</v>
      </c>
      <c r="G14" s="21">
        <f>ABS(F14-TRUNC(F14))*60</f>
        <v>0.00033191564451584554</v>
      </c>
      <c r="I14" s="1" t="s">
        <v>11</v>
      </c>
      <c r="J14" s="16">
        <f>F17/60</f>
        <v>0.0016666666666666668</v>
      </c>
      <c r="K14" s="11">
        <f t="shared" si="8"/>
        <v>0</v>
      </c>
      <c r="L14" s="23">
        <f t="shared" si="9"/>
        <v>0</v>
      </c>
      <c r="N14" s="12">
        <f t="shared" si="10"/>
        <v>0</v>
      </c>
      <c r="O14" s="12">
        <f t="shared" si="11"/>
        <v>0</v>
      </c>
      <c r="P14" s="12">
        <f t="shared" si="12"/>
        <v>0</v>
      </c>
      <c r="Q14" s="13">
        <f t="shared" si="13"/>
        <v>0</v>
      </c>
      <c r="R14">
        <f t="shared" si="13"/>
        <v>0</v>
      </c>
      <c r="S14">
        <f t="shared" si="14"/>
        <v>0</v>
      </c>
      <c r="T14">
        <f t="shared" si="15"/>
        <v>0</v>
      </c>
      <c r="V14" s="12">
        <f t="shared" si="16"/>
        <v>0</v>
      </c>
      <c r="W14" s="12">
        <f t="shared" si="17"/>
        <v>0</v>
      </c>
      <c r="X14" s="12">
        <f t="shared" si="18"/>
        <v>0</v>
      </c>
      <c r="Y14" s="13">
        <f t="shared" si="0"/>
        <v>0</v>
      </c>
      <c r="Z14">
        <f t="shared" si="0"/>
        <v>0</v>
      </c>
      <c r="AA14">
        <f t="shared" si="19"/>
        <v>0</v>
      </c>
      <c r="AB14">
        <f t="shared" si="20"/>
        <v>0</v>
      </c>
      <c r="AD14" s="12">
        <f t="shared" si="21"/>
        <v>0</v>
      </c>
      <c r="AE14" s="12">
        <f t="shared" si="22"/>
        <v>0</v>
      </c>
      <c r="AF14" s="12">
        <f t="shared" si="23"/>
        <v>0</v>
      </c>
      <c r="AG14" s="13">
        <f t="shared" si="1"/>
        <v>0</v>
      </c>
      <c r="AH14">
        <f t="shared" si="1"/>
        <v>0</v>
      </c>
      <c r="AI14">
        <f t="shared" si="24"/>
        <v>0</v>
      </c>
      <c r="AJ14">
        <f t="shared" si="25"/>
        <v>0</v>
      </c>
      <c r="AL14" s="12">
        <f t="shared" si="26"/>
        <v>0</v>
      </c>
      <c r="AM14" s="12">
        <f t="shared" si="27"/>
        <v>0</v>
      </c>
      <c r="AN14" s="12">
        <f t="shared" si="28"/>
        <v>0</v>
      </c>
      <c r="AO14" s="13">
        <f t="shared" si="2"/>
        <v>0</v>
      </c>
      <c r="AP14">
        <f t="shared" si="2"/>
        <v>0</v>
      </c>
      <c r="AQ14">
        <f t="shared" si="29"/>
        <v>0</v>
      </c>
      <c r="AR14">
        <f t="shared" si="30"/>
        <v>0</v>
      </c>
      <c r="AT14" s="12">
        <f t="shared" si="31"/>
        <v>0</v>
      </c>
      <c r="AU14" s="12">
        <f t="shared" si="32"/>
        <v>0</v>
      </c>
      <c r="AV14" s="12">
        <f t="shared" si="33"/>
        <v>0</v>
      </c>
      <c r="AW14" s="13">
        <f t="shared" si="3"/>
        <v>0</v>
      </c>
      <c r="AX14">
        <f t="shared" si="3"/>
        <v>0</v>
      </c>
      <c r="AY14">
        <f t="shared" si="34"/>
        <v>0</v>
      </c>
      <c r="AZ14">
        <f t="shared" si="35"/>
        <v>0</v>
      </c>
      <c r="BB14" s="12">
        <f t="shared" si="36"/>
        <v>0</v>
      </c>
      <c r="BC14" s="12">
        <f t="shared" si="37"/>
        <v>0</v>
      </c>
      <c r="BD14" s="12">
        <f t="shared" si="38"/>
        <v>0</v>
      </c>
      <c r="BE14" s="13">
        <f t="shared" si="4"/>
        <v>0</v>
      </c>
      <c r="BF14">
        <f t="shared" si="4"/>
        <v>0</v>
      </c>
      <c r="BG14">
        <f t="shared" si="39"/>
        <v>0</v>
      </c>
      <c r="BH14">
        <f t="shared" si="40"/>
        <v>0</v>
      </c>
      <c r="BJ14" s="12">
        <f t="shared" si="41"/>
        <v>0</v>
      </c>
      <c r="BK14" s="12">
        <f t="shared" si="42"/>
        <v>0</v>
      </c>
      <c r="BL14" s="12">
        <f t="shared" si="43"/>
        <v>0</v>
      </c>
      <c r="BM14" s="13">
        <f t="shared" si="5"/>
        <v>0</v>
      </c>
      <c r="BN14">
        <f t="shared" si="5"/>
        <v>0</v>
      </c>
      <c r="BO14">
        <f t="shared" si="44"/>
        <v>0</v>
      </c>
      <c r="BP14">
        <f t="shared" si="45"/>
        <v>0</v>
      </c>
      <c r="BS14">
        <f t="shared" si="46"/>
        <v>0</v>
      </c>
    </row>
    <row r="15" spans="3:71" ht="12.75">
      <c r="C15" s="31">
        <f t="shared" si="6"/>
        <v>0</v>
      </c>
      <c r="D15" s="33">
        <f t="shared" si="7"/>
        <v>0</v>
      </c>
      <c r="E15" s="2" t="s">
        <v>48</v>
      </c>
      <c r="F15" s="32">
        <f>ABS(J26-J27)</f>
        <v>0.0040796303216588115</v>
      </c>
      <c r="G15" s="21">
        <f>ABS(F15-TRUNC(F15))*60</f>
        <v>0.2447778192995287</v>
      </c>
      <c r="I15" s="1" t="s">
        <v>12</v>
      </c>
      <c r="J15" s="16">
        <f>1/J14/J14</f>
        <v>360000</v>
      </c>
      <c r="K15" s="11">
        <f t="shared" si="8"/>
        <v>0</v>
      </c>
      <c r="L15" s="23">
        <f t="shared" si="9"/>
        <v>0</v>
      </c>
      <c r="M15" s="14" t="s">
        <v>18</v>
      </c>
      <c r="N15" s="12">
        <f t="shared" si="10"/>
        <v>0</v>
      </c>
      <c r="O15" s="12">
        <f t="shared" si="11"/>
        <v>0</v>
      </c>
      <c r="P15" s="12">
        <f t="shared" si="12"/>
        <v>0</v>
      </c>
      <c r="Q15" s="13">
        <f t="shared" si="13"/>
        <v>0</v>
      </c>
      <c r="R15">
        <f t="shared" si="13"/>
        <v>0</v>
      </c>
      <c r="S15">
        <f t="shared" si="14"/>
        <v>0</v>
      </c>
      <c r="T15">
        <f t="shared" si="15"/>
        <v>0</v>
      </c>
      <c r="U15" s="14" t="s">
        <v>18</v>
      </c>
      <c r="V15" s="12">
        <f t="shared" si="16"/>
        <v>0</v>
      </c>
      <c r="W15" s="12">
        <f t="shared" si="17"/>
        <v>0</v>
      </c>
      <c r="X15" s="12">
        <f t="shared" si="18"/>
        <v>0</v>
      </c>
      <c r="Y15" s="13">
        <f t="shared" si="0"/>
        <v>0</v>
      </c>
      <c r="Z15">
        <f t="shared" si="0"/>
        <v>0</v>
      </c>
      <c r="AA15">
        <f t="shared" si="19"/>
        <v>0</v>
      </c>
      <c r="AB15">
        <f t="shared" si="20"/>
        <v>0</v>
      </c>
      <c r="AC15" s="14" t="s">
        <v>18</v>
      </c>
      <c r="AD15" s="12">
        <f t="shared" si="21"/>
        <v>0</v>
      </c>
      <c r="AE15" s="12">
        <f t="shared" si="22"/>
        <v>0</v>
      </c>
      <c r="AF15" s="12">
        <f t="shared" si="23"/>
        <v>0</v>
      </c>
      <c r="AG15" s="13">
        <f t="shared" si="1"/>
        <v>0</v>
      </c>
      <c r="AH15">
        <f t="shared" si="1"/>
        <v>0</v>
      </c>
      <c r="AI15">
        <f t="shared" si="24"/>
        <v>0</v>
      </c>
      <c r="AJ15">
        <f t="shared" si="25"/>
        <v>0</v>
      </c>
      <c r="AK15" s="14" t="s">
        <v>18</v>
      </c>
      <c r="AL15" s="12">
        <f t="shared" si="26"/>
        <v>0</v>
      </c>
      <c r="AM15" s="12">
        <f t="shared" si="27"/>
        <v>0</v>
      </c>
      <c r="AN15" s="12">
        <f t="shared" si="28"/>
        <v>0</v>
      </c>
      <c r="AO15" s="13">
        <f t="shared" si="2"/>
        <v>0</v>
      </c>
      <c r="AP15">
        <f t="shared" si="2"/>
        <v>0</v>
      </c>
      <c r="AQ15">
        <f t="shared" si="29"/>
        <v>0</v>
      </c>
      <c r="AR15">
        <f t="shared" si="30"/>
        <v>0</v>
      </c>
      <c r="AS15" s="14" t="s">
        <v>18</v>
      </c>
      <c r="AT15" s="12">
        <f t="shared" si="31"/>
        <v>0</v>
      </c>
      <c r="AU15" s="12">
        <f t="shared" si="32"/>
        <v>0</v>
      </c>
      <c r="AV15" s="12">
        <f t="shared" si="33"/>
        <v>0</v>
      </c>
      <c r="AW15" s="13">
        <f t="shared" si="3"/>
        <v>0</v>
      </c>
      <c r="AX15">
        <f t="shared" si="3"/>
        <v>0</v>
      </c>
      <c r="AY15">
        <f t="shared" si="34"/>
        <v>0</v>
      </c>
      <c r="AZ15">
        <f t="shared" si="35"/>
        <v>0</v>
      </c>
      <c r="BA15" s="14" t="s">
        <v>18</v>
      </c>
      <c r="BB15" s="12">
        <f t="shared" si="36"/>
        <v>0</v>
      </c>
      <c r="BC15" s="12">
        <f t="shared" si="37"/>
        <v>0</v>
      </c>
      <c r="BD15" s="12">
        <f t="shared" si="38"/>
        <v>0</v>
      </c>
      <c r="BE15" s="13">
        <f t="shared" si="4"/>
        <v>0</v>
      </c>
      <c r="BF15">
        <f t="shared" si="4"/>
        <v>0</v>
      </c>
      <c r="BG15">
        <f t="shared" si="39"/>
        <v>0</v>
      </c>
      <c r="BH15">
        <f t="shared" si="40"/>
        <v>0</v>
      </c>
      <c r="BI15" s="14" t="s">
        <v>18</v>
      </c>
      <c r="BJ15" s="12">
        <f t="shared" si="41"/>
        <v>0</v>
      </c>
      <c r="BK15" s="12">
        <f t="shared" si="42"/>
        <v>0</v>
      </c>
      <c r="BL15" s="12">
        <f t="shared" si="43"/>
        <v>0</v>
      </c>
      <c r="BM15" s="13">
        <f t="shared" si="5"/>
        <v>0</v>
      </c>
      <c r="BN15">
        <f t="shared" si="5"/>
        <v>0</v>
      </c>
      <c r="BO15">
        <f t="shared" si="44"/>
        <v>0</v>
      </c>
      <c r="BP15">
        <f t="shared" si="45"/>
        <v>0</v>
      </c>
      <c r="BS15">
        <f t="shared" si="46"/>
        <v>0</v>
      </c>
    </row>
    <row r="16" spans="3:71" ht="12.75">
      <c r="C16" s="31">
        <f t="shared" si="6"/>
        <v>0</v>
      </c>
      <c r="D16" s="33">
        <f t="shared" si="7"/>
        <v>0</v>
      </c>
      <c r="G16"/>
      <c r="I16" s="1" t="s">
        <v>49</v>
      </c>
      <c r="J16" s="16">
        <f>MAX(BL1:BL49)</f>
        <v>360000</v>
      </c>
      <c r="K16" s="11">
        <f t="shared" si="8"/>
        <v>0</v>
      </c>
      <c r="L16" s="23">
        <f t="shared" si="9"/>
        <v>0</v>
      </c>
      <c r="M16" s="14">
        <f>SUM(T1:T49)</f>
        <v>62.398711847622295</v>
      </c>
      <c r="N16" s="12">
        <f t="shared" si="10"/>
        <v>0</v>
      </c>
      <c r="O16" s="12">
        <f t="shared" si="11"/>
        <v>0</v>
      </c>
      <c r="P16" s="12">
        <f t="shared" si="12"/>
        <v>0</v>
      </c>
      <c r="Q16" s="13">
        <f t="shared" si="13"/>
        <v>0</v>
      </c>
      <c r="R16">
        <f t="shared" si="13"/>
        <v>0</v>
      </c>
      <c r="S16">
        <f t="shared" si="14"/>
        <v>0</v>
      </c>
      <c r="T16">
        <f t="shared" si="15"/>
        <v>0</v>
      </c>
      <c r="U16" s="14">
        <f>SUM(AB1:AB49)</f>
        <v>3077667.305489438</v>
      </c>
      <c r="V16" s="12">
        <f t="shared" si="16"/>
        <v>0</v>
      </c>
      <c r="W16" s="12">
        <f t="shared" si="17"/>
        <v>0</v>
      </c>
      <c r="X16" s="12">
        <f t="shared" si="18"/>
        <v>0</v>
      </c>
      <c r="Y16" s="13">
        <f t="shared" si="0"/>
        <v>0</v>
      </c>
      <c r="Z16">
        <f t="shared" si="0"/>
        <v>0</v>
      </c>
      <c r="AA16">
        <f t="shared" si="19"/>
        <v>0</v>
      </c>
      <c r="AB16">
        <f t="shared" si="20"/>
        <v>0</v>
      </c>
      <c r="AC16" s="14">
        <f>SUM(AJ1:AJ49)</f>
        <v>9461389.757459361</v>
      </c>
      <c r="AD16" s="12">
        <f t="shared" si="21"/>
        <v>0</v>
      </c>
      <c r="AE16" s="12">
        <f t="shared" si="22"/>
        <v>0</v>
      </c>
      <c r="AF16" s="12">
        <f t="shared" si="23"/>
        <v>0</v>
      </c>
      <c r="AG16" s="13">
        <f t="shared" si="1"/>
        <v>0</v>
      </c>
      <c r="AH16">
        <f t="shared" si="1"/>
        <v>0</v>
      </c>
      <c r="AI16">
        <f t="shared" si="24"/>
        <v>0</v>
      </c>
      <c r="AJ16">
        <f t="shared" si="25"/>
        <v>0</v>
      </c>
      <c r="AK16" s="14">
        <f>SUM(AR1:AR49)</f>
        <v>12424217.583922975</v>
      </c>
      <c r="AL16" s="12">
        <f t="shared" si="26"/>
        <v>0</v>
      </c>
      <c r="AM16" s="12">
        <f t="shared" si="27"/>
        <v>0</v>
      </c>
      <c r="AN16" s="12">
        <f t="shared" si="28"/>
        <v>0</v>
      </c>
      <c r="AO16" s="13">
        <f t="shared" si="2"/>
        <v>0</v>
      </c>
      <c r="AP16">
        <f t="shared" si="2"/>
        <v>0</v>
      </c>
      <c r="AQ16">
        <f t="shared" si="29"/>
        <v>0</v>
      </c>
      <c r="AR16">
        <f t="shared" si="30"/>
        <v>0</v>
      </c>
      <c r="AS16" s="14">
        <f>SUM(AZ1:AZ49)</f>
        <v>12594235.990185034</v>
      </c>
      <c r="AT16" s="12">
        <f t="shared" si="31"/>
        <v>0</v>
      </c>
      <c r="AU16" s="12">
        <f t="shared" si="32"/>
        <v>0</v>
      </c>
      <c r="AV16" s="12">
        <f t="shared" si="33"/>
        <v>0</v>
      </c>
      <c r="AW16" s="13">
        <f t="shared" si="3"/>
        <v>0</v>
      </c>
      <c r="AX16">
        <f t="shared" si="3"/>
        <v>0</v>
      </c>
      <c r="AY16">
        <f t="shared" si="34"/>
        <v>0</v>
      </c>
      <c r="AZ16">
        <f t="shared" si="35"/>
        <v>0</v>
      </c>
      <c r="BA16" s="14">
        <f>SUM(BH1:BH49)</f>
        <v>12656875.34463884</v>
      </c>
      <c r="BB16" s="12">
        <f t="shared" si="36"/>
        <v>0</v>
      </c>
      <c r="BC16" s="12">
        <f t="shared" si="37"/>
        <v>0</v>
      </c>
      <c r="BD16" s="12">
        <f t="shared" si="38"/>
        <v>0</v>
      </c>
      <c r="BE16" s="13">
        <f t="shared" si="4"/>
        <v>0</v>
      </c>
      <c r="BF16">
        <f t="shared" si="4"/>
        <v>0</v>
      </c>
      <c r="BG16">
        <f t="shared" si="39"/>
        <v>0</v>
      </c>
      <c r="BH16">
        <f t="shared" si="40"/>
        <v>0</v>
      </c>
      <c r="BI16" s="14">
        <f>SUM(BP1:BP49)</f>
        <v>12676549.236256905</v>
      </c>
      <c r="BJ16" s="12">
        <f t="shared" si="41"/>
        <v>0</v>
      </c>
      <c r="BK16" s="12">
        <f t="shared" si="42"/>
        <v>0</v>
      </c>
      <c r="BL16" s="12">
        <f t="shared" si="43"/>
        <v>0</v>
      </c>
      <c r="BM16" s="13">
        <f t="shared" si="5"/>
        <v>0</v>
      </c>
      <c r="BN16">
        <f t="shared" si="5"/>
        <v>0</v>
      </c>
      <c r="BO16">
        <f t="shared" si="44"/>
        <v>0</v>
      </c>
      <c r="BP16">
        <f t="shared" si="45"/>
        <v>0</v>
      </c>
      <c r="BS16">
        <f t="shared" si="46"/>
        <v>0</v>
      </c>
    </row>
    <row r="17" spans="3:71" ht="12.75">
      <c r="C17" s="31">
        <f t="shared" si="6"/>
        <v>0</v>
      </c>
      <c r="D17" s="33">
        <f t="shared" si="7"/>
        <v>0</v>
      </c>
      <c r="E17" s="3" t="s">
        <v>51</v>
      </c>
      <c r="F17" s="34">
        <v>0.1</v>
      </c>
      <c r="G17"/>
      <c r="I17" s="1" t="s">
        <v>9</v>
      </c>
      <c r="J17" s="4">
        <f>F9</f>
        <v>0.3867361111111111</v>
      </c>
      <c r="K17" s="11">
        <f t="shared" si="8"/>
        <v>0</v>
      </c>
      <c r="L17" s="23">
        <f t="shared" si="9"/>
        <v>0</v>
      </c>
      <c r="M17" s="15"/>
      <c r="N17" s="12">
        <f t="shared" si="10"/>
        <v>0</v>
      </c>
      <c r="O17" s="12">
        <f t="shared" si="11"/>
        <v>0</v>
      </c>
      <c r="P17" s="12">
        <f t="shared" si="12"/>
        <v>0</v>
      </c>
      <c r="Q17" s="13">
        <f t="shared" si="13"/>
        <v>0</v>
      </c>
      <c r="R17">
        <f t="shared" si="13"/>
        <v>0</v>
      </c>
      <c r="S17">
        <f t="shared" si="14"/>
        <v>0</v>
      </c>
      <c r="T17">
        <f t="shared" si="15"/>
        <v>0</v>
      </c>
      <c r="U17" s="15"/>
      <c r="V17" s="12">
        <f t="shared" si="16"/>
        <v>0</v>
      </c>
      <c r="W17" s="12">
        <f t="shared" si="17"/>
        <v>0</v>
      </c>
      <c r="X17" s="12">
        <f t="shared" si="18"/>
        <v>0</v>
      </c>
      <c r="Y17" s="13">
        <f t="shared" si="0"/>
        <v>0</v>
      </c>
      <c r="Z17">
        <f t="shared" si="0"/>
        <v>0</v>
      </c>
      <c r="AA17">
        <f t="shared" si="19"/>
        <v>0</v>
      </c>
      <c r="AB17">
        <f t="shared" si="20"/>
        <v>0</v>
      </c>
      <c r="AC17" s="15"/>
      <c r="AD17" s="12">
        <f t="shared" si="21"/>
        <v>0</v>
      </c>
      <c r="AE17" s="12">
        <f t="shared" si="22"/>
        <v>0</v>
      </c>
      <c r="AF17" s="12">
        <f t="shared" si="23"/>
        <v>0</v>
      </c>
      <c r="AG17" s="13">
        <f t="shared" si="1"/>
        <v>0</v>
      </c>
      <c r="AH17">
        <f t="shared" si="1"/>
        <v>0</v>
      </c>
      <c r="AI17">
        <f t="shared" si="24"/>
        <v>0</v>
      </c>
      <c r="AJ17">
        <f t="shared" si="25"/>
        <v>0</v>
      </c>
      <c r="AK17" s="15"/>
      <c r="AL17" s="12">
        <f t="shared" si="26"/>
        <v>0</v>
      </c>
      <c r="AM17" s="12">
        <f t="shared" si="27"/>
        <v>0</v>
      </c>
      <c r="AN17" s="12">
        <f t="shared" si="28"/>
        <v>0</v>
      </c>
      <c r="AO17" s="13">
        <f t="shared" si="2"/>
        <v>0</v>
      </c>
      <c r="AP17">
        <f t="shared" si="2"/>
        <v>0</v>
      </c>
      <c r="AQ17">
        <f t="shared" si="29"/>
        <v>0</v>
      </c>
      <c r="AR17">
        <f t="shared" si="30"/>
        <v>0</v>
      </c>
      <c r="AS17" s="15"/>
      <c r="AT17" s="12">
        <f t="shared" si="31"/>
        <v>0</v>
      </c>
      <c r="AU17" s="12">
        <f t="shared" si="32"/>
        <v>0</v>
      </c>
      <c r="AV17" s="12">
        <f t="shared" si="33"/>
        <v>0</v>
      </c>
      <c r="AW17" s="13">
        <f t="shared" si="3"/>
        <v>0</v>
      </c>
      <c r="AX17">
        <f t="shared" si="3"/>
        <v>0</v>
      </c>
      <c r="AY17">
        <f t="shared" si="34"/>
        <v>0</v>
      </c>
      <c r="AZ17">
        <f t="shared" si="35"/>
        <v>0</v>
      </c>
      <c r="BA17" s="15"/>
      <c r="BB17" s="12">
        <f t="shared" si="36"/>
        <v>0</v>
      </c>
      <c r="BC17" s="12">
        <f t="shared" si="37"/>
        <v>0</v>
      </c>
      <c r="BD17" s="12">
        <f t="shared" si="38"/>
        <v>0</v>
      </c>
      <c r="BE17" s="13">
        <f t="shared" si="4"/>
        <v>0</v>
      </c>
      <c r="BF17">
        <f t="shared" si="4"/>
        <v>0</v>
      </c>
      <c r="BG17">
        <f t="shared" si="39"/>
        <v>0</v>
      </c>
      <c r="BH17">
        <f t="shared" si="40"/>
        <v>0</v>
      </c>
      <c r="BI17" s="15"/>
      <c r="BJ17" s="12">
        <f t="shared" si="41"/>
        <v>0</v>
      </c>
      <c r="BK17" s="12">
        <f t="shared" si="42"/>
        <v>0</v>
      </c>
      <c r="BL17" s="12">
        <f t="shared" si="43"/>
        <v>0</v>
      </c>
      <c r="BM17" s="13">
        <f t="shared" si="5"/>
        <v>0</v>
      </c>
      <c r="BN17">
        <f t="shared" si="5"/>
        <v>0</v>
      </c>
      <c r="BO17">
        <f t="shared" si="44"/>
        <v>0</v>
      </c>
      <c r="BP17">
        <f t="shared" si="45"/>
        <v>0</v>
      </c>
      <c r="BS17">
        <f t="shared" si="46"/>
        <v>0</v>
      </c>
    </row>
    <row r="18" spans="3:71" ht="12.75">
      <c r="C18" s="31">
        <f t="shared" si="6"/>
        <v>0</v>
      </c>
      <c r="D18" s="33">
        <f t="shared" si="7"/>
        <v>0</v>
      </c>
      <c r="G18"/>
      <c r="I18" s="1" t="s">
        <v>2</v>
      </c>
      <c r="J18" s="4">
        <f>MIN(A1:A49)</f>
        <v>0.3844675925925926</v>
      </c>
      <c r="K18" s="11">
        <f t="shared" si="8"/>
        <v>0</v>
      </c>
      <c r="L18" s="23">
        <f t="shared" si="9"/>
        <v>0</v>
      </c>
      <c r="M18" s="15" t="s">
        <v>21</v>
      </c>
      <c r="N18" s="12">
        <f t="shared" si="10"/>
        <v>0</v>
      </c>
      <c r="O18" s="12">
        <f t="shared" si="11"/>
        <v>0</v>
      </c>
      <c r="P18" s="12">
        <f t="shared" si="12"/>
        <v>0</v>
      </c>
      <c r="Q18" s="13">
        <f t="shared" si="13"/>
        <v>0</v>
      </c>
      <c r="R18">
        <f t="shared" si="13"/>
        <v>0</v>
      </c>
      <c r="S18">
        <f t="shared" si="14"/>
        <v>0</v>
      </c>
      <c r="T18">
        <f t="shared" si="15"/>
        <v>0</v>
      </c>
      <c r="U18" s="15" t="s">
        <v>21</v>
      </c>
      <c r="V18" s="12">
        <f t="shared" si="16"/>
        <v>0</v>
      </c>
      <c r="W18" s="12">
        <f t="shared" si="17"/>
        <v>0</v>
      </c>
      <c r="X18" s="12">
        <f t="shared" si="18"/>
        <v>0</v>
      </c>
      <c r="Y18" s="13">
        <f t="shared" si="0"/>
        <v>0</v>
      </c>
      <c r="Z18">
        <f t="shared" si="0"/>
        <v>0</v>
      </c>
      <c r="AA18">
        <f t="shared" si="19"/>
        <v>0</v>
      </c>
      <c r="AB18">
        <f t="shared" si="20"/>
        <v>0</v>
      </c>
      <c r="AC18" s="15" t="s">
        <v>21</v>
      </c>
      <c r="AD18" s="12">
        <f t="shared" si="21"/>
        <v>0</v>
      </c>
      <c r="AE18" s="12">
        <f t="shared" si="22"/>
        <v>0</v>
      </c>
      <c r="AF18" s="12">
        <f t="shared" si="23"/>
        <v>0</v>
      </c>
      <c r="AG18" s="13">
        <f t="shared" si="1"/>
        <v>0</v>
      </c>
      <c r="AH18">
        <f t="shared" si="1"/>
        <v>0</v>
      </c>
      <c r="AI18">
        <f t="shared" si="24"/>
        <v>0</v>
      </c>
      <c r="AJ18">
        <f t="shared" si="25"/>
        <v>0</v>
      </c>
      <c r="AK18" s="15" t="s">
        <v>21</v>
      </c>
      <c r="AL18" s="12">
        <f t="shared" si="26"/>
        <v>0</v>
      </c>
      <c r="AM18" s="12">
        <f t="shared" si="27"/>
        <v>0</v>
      </c>
      <c r="AN18" s="12">
        <f t="shared" si="28"/>
        <v>0</v>
      </c>
      <c r="AO18" s="13">
        <f t="shared" si="2"/>
        <v>0</v>
      </c>
      <c r="AP18">
        <f t="shared" si="2"/>
        <v>0</v>
      </c>
      <c r="AQ18">
        <f t="shared" si="29"/>
        <v>0</v>
      </c>
      <c r="AR18">
        <f t="shared" si="30"/>
        <v>0</v>
      </c>
      <c r="AS18" s="15" t="s">
        <v>21</v>
      </c>
      <c r="AT18" s="12">
        <f t="shared" si="31"/>
        <v>0</v>
      </c>
      <c r="AU18" s="12">
        <f t="shared" si="32"/>
        <v>0</v>
      </c>
      <c r="AV18" s="12">
        <f t="shared" si="33"/>
        <v>0</v>
      </c>
      <c r="AW18" s="13">
        <f t="shared" si="3"/>
        <v>0</v>
      </c>
      <c r="AX18">
        <f t="shared" si="3"/>
        <v>0</v>
      </c>
      <c r="AY18">
        <f t="shared" si="34"/>
        <v>0</v>
      </c>
      <c r="AZ18">
        <f t="shared" si="35"/>
        <v>0</v>
      </c>
      <c r="BA18" s="15" t="s">
        <v>21</v>
      </c>
      <c r="BB18" s="12">
        <f t="shared" si="36"/>
        <v>0</v>
      </c>
      <c r="BC18" s="12">
        <f t="shared" si="37"/>
        <v>0</v>
      </c>
      <c r="BD18" s="12">
        <f t="shared" si="38"/>
        <v>0</v>
      </c>
      <c r="BE18" s="13">
        <f t="shared" si="4"/>
        <v>0</v>
      </c>
      <c r="BF18">
        <f t="shared" si="4"/>
        <v>0</v>
      </c>
      <c r="BG18">
        <f t="shared" si="39"/>
        <v>0</v>
      </c>
      <c r="BH18">
        <f t="shared" si="40"/>
        <v>0</v>
      </c>
      <c r="BI18" s="15" t="s">
        <v>21</v>
      </c>
      <c r="BJ18" s="12">
        <f t="shared" si="41"/>
        <v>0</v>
      </c>
      <c r="BK18" s="12">
        <f t="shared" si="42"/>
        <v>0</v>
      </c>
      <c r="BL18" s="12">
        <f t="shared" si="43"/>
        <v>0</v>
      </c>
      <c r="BM18" s="13">
        <f t="shared" si="5"/>
        <v>0</v>
      </c>
      <c r="BN18">
        <f t="shared" si="5"/>
        <v>0</v>
      </c>
      <c r="BO18">
        <f t="shared" si="44"/>
        <v>0</v>
      </c>
      <c r="BP18">
        <f t="shared" si="45"/>
        <v>0</v>
      </c>
      <c r="BS18">
        <f t="shared" si="46"/>
        <v>0</v>
      </c>
    </row>
    <row r="19" spans="3:71" ht="12.75">
      <c r="C19" s="31">
        <f t="shared" si="6"/>
        <v>0</v>
      </c>
      <c r="D19" s="33">
        <f t="shared" si="7"/>
        <v>0</v>
      </c>
      <c r="G19" s="8"/>
      <c r="I19" s="1" t="s">
        <v>3</v>
      </c>
      <c r="J19" s="4">
        <f>MAX(A1:A49)</f>
        <v>0.3884490740740741</v>
      </c>
      <c r="K19" s="11">
        <f t="shared" si="8"/>
        <v>0</v>
      </c>
      <c r="L19" s="23">
        <f t="shared" si="9"/>
        <v>0</v>
      </c>
      <c r="M19" s="15">
        <f>M10*M4-M7*M7</f>
        <v>3.983606003245015</v>
      </c>
      <c r="N19" s="12">
        <f t="shared" si="10"/>
        <v>0</v>
      </c>
      <c r="O19" s="12">
        <f t="shared" si="11"/>
        <v>0</v>
      </c>
      <c r="P19" s="12">
        <f t="shared" si="12"/>
        <v>0</v>
      </c>
      <c r="Q19" s="13">
        <f t="shared" si="13"/>
        <v>0</v>
      </c>
      <c r="R19">
        <f t="shared" si="13"/>
        <v>0</v>
      </c>
      <c r="S19">
        <f t="shared" si="14"/>
        <v>0</v>
      </c>
      <c r="T19">
        <f t="shared" si="15"/>
        <v>0</v>
      </c>
      <c r="U19" s="15">
        <f>U10*U4-U7*U7</f>
        <v>11130025556.823364</v>
      </c>
      <c r="V19" s="12">
        <f t="shared" si="16"/>
        <v>0</v>
      </c>
      <c r="W19" s="12">
        <f t="shared" si="17"/>
        <v>0</v>
      </c>
      <c r="X19" s="12">
        <f t="shared" si="18"/>
        <v>0</v>
      </c>
      <c r="Y19" s="13">
        <f t="shared" si="0"/>
        <v>0</v>
      </c>
      <c r="Z19">
        <f t="shared" si="0"/>
        <v>0</v>
      </c>
      <c r="AA19">
        <f t="shared" si="19"/>
        <v>0</v>
      </c>
      <c r="AB19">
        <f t="shared" si="20"/>
        <v>0</v>
      </c>
      <c r="AC19" s="15">
        <f>AC10*AC4-AC7*AC7</f>
        <v>142767689637.20013</v>
      </c>
      <c r="AD19" s="12">
        <f t="shared" si="21"/>
        <v>0</v>
      </c>
      <c r="AE19" s="12">
        <f t="shared" si="22"/>
        <v>0</v>
      </c>
      <c r="AF19" s="12">
        <f t="shared" si="23"/>
        <v>0</v>
      </c>
      <c r="AG19" s="13">
        <f t="shared" si="1"/>
        <v>0</v>
      </c>
      <c r="AH19">
        <f t="shared" si="1"/>
        <v>0</v>
      </c>
      <c r="AI19">
        <f t="shared" si="24"/>
        <v>0</v>
      </c>
      <c r="AJ19">
        <f t="shared" si="25"/>
        <v>0</v>
      </c>
      <c r="AK19" s="15">
        <f>AK10*AK4-AK7*AK7</f>
        <v>251406364047.29346</v>
      </c>
      <c r="AL19" s="12">
        <f t="shared" si="26"/>
        <v>0</v>
      </c>
      <c r="AM19" s="12">
        <f t="shared" si="27"/>
        <v>0</v>
      </c>
      <c r="AN19" s="12">
        <f t="shared" si="28"/>
        <v>0</v>
      </c>
      <c r="AO19" s="13">
        <f t="shared" si="2"/>
        <v>0</v>
      </c>
      <c r="AP19">
        <f t="shared" si="2"/>
        <v>0</v>
      </c>
      <c r="AQ19">
        <f t="shared" si="29"/>
        <v>0</v>
      </c>
      <c r="AR19">
        <f t="shared" si="30"/>
        <v>0</v>
      </c>
      <c r="AS19" s="15">
        <f>AS10*AS4-AS7*AS7</f>
        <v>257349423589.37494</v>
      </c>
      <c r="AT19" s="12">
        <f t="shared" si="31"/>
        <v>0</v>
      </c>
      <c r="AU19" s="12">
        <f t="shared" si="32"/>
        <v>0</v>
      </c>
      <c r="AV19" s="12">
        <f t="shared" si="33"/>
        <v>0</v>
      </c>
      <c r="AW19" s="13">
        <f t="shared" si="3"/>
        <v>0</v>
      </c>
      <c r="AX19">
        <f t="shared" si="3"/>
        <v>0</v>
      </c>
      <c r="AY19">
        <f t="shared" si="34"/>
        <v>0</v>
      </c>
      <c r="AZ19">
        <f t="shared" si="35"/>
        <v>0</v>
      </c>
      <c r="BA19" s="15">
        <f>BA10*BA4-BA7*BA7</f>
        <v>259466200396.37335</v>
      </c>
      <c r="BB19" s="12">
        <f t="shared" si="36"/>
        <v>0</v>
      </c>
      <c r="BC19" s="12">
        <f t="shared" si="37"/>
        <v>0</v>
      </c>
      <c r="BD19" s="12">
        <f t="shared" si="38"/>
        <v>0</v>
      </c>
      <c r="BE19" s="13">
        <f t="shared" si="4"/>
        <v>0</v>
      </c>
      <c r="BF19">
        <f t="shared" si="4"/>
        <v>0</v>
      </c>
      <c r="BG19">
        <f t="shared" si="39"/>
        <v>0</v>
      </c>
      <c r="BH19">
        <f t="shared" si="40"/>
        <v>0</v>
      </c>
      <c r="BI19" s="15">
        <f>BI10*BI4-BI7*BI7</f>
        <v>260129531816.75043</v>
      </c>
      <c r="BJ19" s="12">
        <f t="shared" si="41"/>
        <v>0</v>
      </c>
      <c r="BK19" s="12">
        <f t="shared" si="42"/>
        <v>0</v>
      </c>
      <c r="BL19" s="12">
        <f t="shared" si="43"/>
        <v>0</v>
      </c>
      <c r="BM19" s="13">
        <f t="shared" si="5"/>
        <v>0</v>
      </c>
      <c r="BN19">
        <f t="shared" si="5"/>
        <v>0</v>
      </c>
      <c r="BO19">
        <f t="shared" si="44"/>
        <v>0</v>
      </c>
      <c r="BP19">
        <f t="shared" si="45"/>
        <v>0</v>
      </c>
      <c r="BS19">
        <f t="shared" si="46"/>
        <v>0</v>
      </c>
    </row>
    <row r="20" spans="3:71" ht="12.75">
      <c r="C20" s="31">
        <f t="shared" si="6"/>
        <v>0</v>
      </c>
      <c r="D20" s="33">
        <f t="shared" si="7"/>
        <v>0</v>
      </c>
      <c r="G20" s="8"/>
      <c r="I20" s="1" t="s">
        <v>4</v>
      </c>
      <c r="J20" s="4">
        <f>J19-J18</f>
        <v>0.003981481481481475</v>
      </c>
      <c r="K20" s="11">
        <f t="shared" si="8"/>
        <v>0</v>
      </c>
      <c r="L20" s="23">
        <f t="shared" si="9"/>
        <v>0</v>
      </c>
      <c r="M20" s="15"/>
      <c r="N20" s="12">
        <f t="shared" si="10"/>
        <v>0</v>
      </c>
      <c r="O20" s="12">
        <f t="shared" si="11"/>
        <v>0</v>
      </c>
      <c r="P20" s="12">
        <f t="shared" si="12"/>
        <v>0</v>
      </c>
      <c r="Q20" s="13">
        <f t="shared" si="13"/>
        <v>0</v>
      </c>
      <c r="R20">
        <f t="shared" si="13"/>
        <v>0</v>
      </c>
      <c r="S20">
        <f t="shared" si="14"/>
        <v>0</v>
      </c>
      <c r="T20">
        <f t="shared" si="15"/>
        <v>0</v>
      </c>
      <c r="U20" s="15"/>
      <c r="V20" s="12">
        <f t="shared" si="16"/>
        <v>0</v>
      </c>
      <c r="W20" s="12">
        <f t="shared" si="17"/>
        <v>0</v>
      </c>
      <c r="X20" s="12">
        <f t="shared" si="18"/>
        <v>0</v>
      </c>
      <c r="Y20" s="13">
        <f t="shared" si="0"/>
        <v>0</v>
      </c>
      <c r="Z20">
        <f t="shared" si="0"/>
        <v>0</v>
      </c>
      <c r="AA20">
        <f t="shared" si="19"/>
        <v>0</v>
      </c>
      <c r="AB20">
        <f t="shared" si="20"/>
        <v>0</v>
      </c>
      <c r="AC20" s="15"/>
      <c r="AD20" s="12">
        <f t="shared" si="21"/>
        <v>0</v>
      </c>
      <c r="AE20" s="12">
        <f t="shared" si="22"/>
        <v>0</v>
      </c>
      <c r="AF20" s="12">
        <f t="shared" si="23"/>
        <v>0</v>
      </c>
      <c r="AG20" s="13">
        <f t="shared" si="1"/>
        <v>0</v>
      </c>
      <c r="AH20">
        <f t="shared" si="1"/>
        <v>0</v>
      </c>
      <c r="AI20">
        <f t="shared" si="24"/>
        <v>0</v>
      </c>
      <c r="AJ20">
        <f t="shared" si="25"/>
        <v>0</v>
      </c>
      <c r="AK20" s="15"/>
      <c r="AL20" s="12">
        <f t="shared" si="26"/>
        <v>0</v>
      </c>
      <c r="AM20" s="12">
        <f t="shared" si="27"/>
        <v>0</v>
      </c>
      <c r="AN20" s="12">
        <f t="shared" si="28"/>
        <v>0</v>
      </c>
      <c r="AO20" s="13">
        <f t="shared" si="2"/>
        <v>0</v>
      </c>
      <c r="AP20">
        <f t="shared" si="2"/>
        <v>0</v>
      </c>
      <c r="AQ20">
        <f t="shared" si="29"/>
        <v>0</v>
      </c>
      <c r="AR20">
        <f t="shared" si="30"/>
        <v>0</v>
      </c>
      <c r="AS20" s="15"/>
      <c r="AT20" s="12">
        <f t="shared" si="31"/>
        <v>0</v>
      </c>
      <c r="AU20" s="12">
        <f t="shared" si="32"/>
        <v>0</v>
      </c>
      <c r="AV20" s="12">
        <f t="shared" si="33"/>
        <v>0</v>
      </c>
      <c r="AW20" s="13">
        <f t="shared" si="3"/>
        <v>0</v>
      </c>
      <c r="AX20">
        <f t="shared" si="3"/>
        <v>0</v>
      </c>
      <c r="AY20">
        <f t="shared" si="34"/>
        <v>0</v>
      </c>
      <c r="AZ20">
        <f t="shared" si="35"/>
        <v>0</v>
      </c>
      <c r="BA20" s="15"/>
      <c r="BB20" s="12">
        <f t="shared" si="36"/>
        <v>0</v>
      </c>
      <c r="BC20" s="12">
        <f t="shared" si="37"/>
        <v>0</v>
      </c>
      <c r="BD20" s="12">
        <f t="shared" si="38"/>
        <v>0</v>
      </c>
      <c r="BE20" s="13">
        <f t="shared" si="4"/>
        <v>0</v>
      </c>
      <c r="BF20">
        <f t="shared" si="4"/>
        <v>0</v>
      </c>
      <c r="BG20">
        <f t="shared" si="39"/>
        <v>0</v>
      </c>
      <c r="BH20">
        <f t="shared" si="40"/>
        <v>0</v>
      </c>
      <c r="BI20" s="15"/>
      <c r="BJ20" s="12">
        <f t="shared" si="41"/>
        <v>0</v>
      </c>
      <c r="BK20" s="12">
        <f t="shared" si="42"/>
        <v>0</v>
      </c>
      <c r="BL20" s="12">
        <f t="shared" si="43"/>
        <v>0</v>
      </c>
      <c r="BM20" s="13">
        <f t="shared" si="5"/>
        <v>0</v>
      </c>
      <c r="BN20">
        <f t="shared" si="5"/>
        <v>0</v>
      </c>
      <c r="BO20">
        <f t="shared" si="44"/>
        <v>0</v>
      </c>
      <c r="BP20">
        <f t="shared" si="45"/>
        <v>0</v>
      </c>
      <c r="BS20">
        <f t="shared" si="46"/>
        <v>0</v>
      </c>
    </row>
    <row r="21" spans="3:71" ht="12.75">
      <c r="C21" s="31">
        <f t="shared" si="6"/>
        <v>0</v>
      </c>
      <c r="D21" s="33">
        <f t="shared" si="7"/>
        <v>0</v>
      </c>
      <c r="G21" s="8"/>
      <c r="I21" s="2" t="s">
        <v>26</v>
      </c>
      <c r="J21" s="17">
        <f>(J17-$J$18)/$J$20</f>
        <v>0.5697674418604622</v>
      </c>
      <c r="K21" s="11">
        <f t="shared" si="8"/>
        <v>0</v>
      </c>
      <c r="L21" s="23">
        <f t="shared" si="9"/>
        <v>0</v>
      </c>
      <c r="M21" s="14" t="s">
        <v>22</v>
      </c>
      <c r="N21" s="12">
        <f t="shared" si="10"/>
        <v>0</v>
      </c>
      <c r="O21" s="12">
        <f t="shared" si="11"/>
        <v>0</v>
      </c>
      <c r="P21" s="12">
        <f t="shared" si="12"/>
        <v>0</v>
      </c>
      <c r="Q21" s="13">
        <f t="shared" si="13"/>
        <v>0</v>
      </c>
      <c r="R21">
        <f t="shared" si="13"/>
        <v>0</v>
      </c>
      <c r="S21">
        <f t="shared" si="14"/>
        <v>0</v>
      </c>
      <c r="T21">
        <f t="shared" si="15"/>
        <v>0</v>
      </c>
      <c r="U21" s="14" t="s">
        <v>22</v>
      </c>
      <c r="V21" s="12">
        <f t="shared" si="16"/>
        <v>0</v>
      </c>
      <c r="W21" s="12">
        <f t="shared" si="17"/>
        <v>0</v>
      </c>
      <c r="X21" s="12">
        <f t="shared" si="18"/>
        <v>0</v>
      </c>
      <c r="Y21" s="13">
        <f aca="true" t="shared" si="47" ref="Y21:Z40">X21*$K21</f>
        <v>0</v>
      </c>
      <c r="Z21">
        <f t="shared" si="47"/>
        <v>0</v>
      </c>
      <c r="AA21">
        <f t="shared" si="19"/>
        <v>0</v>
      </c>
      <c r="AB21">
        <f t="shared" si="20"/>
        <v>0</v>
      </c>
      <c r="AC21" s="14" t="s">
        <v>22</v>
      </c>
      <c r="AD21" s="12">
        <f t="shared" si="21"/>
        <v>0</v>
      </c>
      <c r="AE21" s="12">
        <f t="shared" si="22"/>
        <v>0</v>
      </c>
      <c r="AF21" s="12">
        <f t="shared" si="23"/>
        <v>0</v>
      </c>
      <c r="AG21" s="13">
        <f aca="true" t="shared" si="48" ref="AG21:AH40">AF21*$K21</f>
        <v>0</v>
      </c>
      <c r="AH21">
        <f t="shared" si="48"/>
        <v>0</v>
      </c>
      <c r="AI21">
        <f t="shared" si="24"/>
        <v>0</v>
      </c>
      <c r="AJ21">
        <f t="shared" si="25"/>
        <v>0</v>
      </c>
      <c r="AK21" s="14" t="s">
        <v>22</v>
      </c>
      <c r="AL21" s="12">
        <f t="shared" si="26"/>
        <v>0</v>
      </c>
      <c r="AM21" s="12">
        <f t="shared" si="27"/>
        <v>0</v>
      </c>
      <c r="AN21" s="12">
        <f t="shared" si="28"/>
        <v>0</v>
      </c>
      <c r="AO21" s="13">
        <f aca="true" t="shared" si="49" ref="AO21:AP40">AN21*$K21</f>
        <v>0</v>
      </c>
      <c r="AP21">
        <f t="shared" si="49"/>
        <v>0</v>
      </c>
      <c r="AQ21">
        <f t="shared" si="29"/>
        <v>0</v>
      </c>
      <c r="AR21">
        <f t="shared" si="30"/>
        <v>0</v>
      </c>
      <c r="AS21" s="14" t="s">
        <v>22</v>
      </c>
      <c r="AT21" s="12">
        <f t="shared" si="31"/>
        <v>0</v>
      </c>
      <c r="AU21" s="12">
        <f t="shared" si="32"/>
        <v>0</v>
      </c>
      <c r="AV21" s="12">
        <f t="shared" si="33"/>
        <v>0</v>
      </c>
      <c r="AW21" s="13">
        <f aca="true" t="shared" si="50" ref="AW21:AX40">AV21*$K21</f>
        <v>0</v>
      </c>
      <c r="AX21">
        <f t="shared" si="50"/>
        <v>0</v>
      </c>
      <c r="AY21">
        <f t="shared" si="34"/>
        <v>0</v>
      </c>
      <c r="AZ21">
        <f t="shared" si="35"/>
        <v>0</v>
      </c>
      <c r="BA21" s="14" t="s">
        <v>22</v>
      </c>
      <c r="BB21" s="12">
        <f t="shared" si="36"/>
        <v>0</v>
      </c>
      <c r="BC21" s="12">
        <f t="shared" si="37"/>
        <v>0</v>
      </c>
      <c r="BD21" s="12">
        <f t="shared" si="38"/>
        <v>0</v>
      </c>
      <c r="BE21" s="13">
        <f aca="true" t="shared" si="51" ref="BE21:BF40">BD21*$K21</f>
        <v>0</v>
      </c>
      <c r="BF21">
        <f t="shared" si="51"/>
        <v>0</v>
      </c>
      <c r="BG21">
        <f t="shared" si="39"/>
        <v>0</v>
      </c>
      <c r="BH21">
        <f t="shared" si="40"/>
        <v>0</v>
      </c>
      <c r="BI21" s="14" t="s">
        <v>22</v>
      </c>
      <c r="BJ21" s="12">
        <f t="shared" si="41"/>
        <v>0</v>
      </c>
      <c r="BK21" s="12">
        <f t="shared" si="42"/>
        <v>0</v>
      </c>
      <c r="BL21" s="12">
        <f t="shared" si="43"/>
        <v>0</v>
      </c>
      <c r="BM21" s="13">
        <f aca="true" t="shared" si="52" ref="BM21:BN40">BL21*$K21</f>
        <v>0</v>
      </c>
      <c r="BN21">
        <f t="shared" si="52"/>
        <v>0</v>
      </c>
      <c r="BO21">
        <f t="shared" si="44"/>
        <v>0</v>
      </c>
      <c r="BP21">
        <f t="shared" si="45"/>
        <v>0</v>
      </c>
      <c r="BS21">
        <f t="shared" si="46"/>
        <v>0</v>
      </c>
    </row>
    <row r="22" spans="3:71" ht="12.75">
      <c r="C22" s="31">
        <f t="shared" si="6"/>
        <v>0</v>
      </c>
      <c r="D22" s="33">
        <f t="shared" si="7"/>
        <v>0</v>
      </c>
      <c r="G22" s="8"/>
      <c r="I22" s="2" t="s">
        <v>45</v>
      </c>
      <c r="J22" s="17">
        <f>SUM(BS1:BS49)/SUM(BL1:BL49)</f>
        <v>0.5691091573555612</v>
      </c>
      <c r="K22" s="11">
        <f t="shared" si="8"/>
        <v>0</v>
      </c>
      <c r="L22" s="23">
        <f t="shared" si="9"/>
        <v>0</v>
      </c>
      <c r="M22" s="14">
        <f>M13*M4-M7*M16</f>
        <v>5.302397142874042</v>
      </c>
      <c r="N22" s="12">
        <f t="shared" si="10"/>
        <v>0</v>
      </c>
      <c r="O22" s="12">
        <f t="shared" si="11"/>
        <v>0</v>
      </c>
      <c r="P22" s="12">
        <f t="shared" si="12"/>
        <v>0</v>
      </c>
      <c r="Q22" s="13">
        <f t="shared" si="13"/>
        <v>0</v>
      </c>
      <c r="R22">
        <f t="shared" si="13"/>
        <v>0</v>
      </c>
      <c r="S22">
        <f t="shared" si="14"/>
        <v>0</v>
      </c>
      <c r="T22">
        <f t="shared" si="15"/>
        <v>0</v>
      </c>
      <c r="U22" s="14">
        <f>U13*U4-U7*U16</f>
        <v>14822365943.133606</v>
      </c>
      <c r="V22" s="12">
        <f t="shared" si="16"/>
        <v>0</v>
      </c>
      <c r="W22" s="12">
        <f t="shared" si="17"/>
        <v>0</v>
      </c>
      <c r="X22" s="12">
        <f t="shared" si="18"/>
        <v>0</v>
      </c>
      <c r="Y22" s="13">
        <f t="shared" si="47"/>
        <v>0</v>
      </c>
      <c r="Z22">
        <f t="shared" si="47"/>
        <v>0</v>
      </c>
      <c r="AA22">
        <f t="shared" si="19"/>
        <v>0</v>
      </c>
      <c r="AB22">
        <f t="shared" si="20"/>
        <v>0</v>
      </c>
      <c r="AC22" s="14">
        <f>AC13*AC4-AC7*AC16</f>
        <v>190092964571.39404</v>
      </c>
      <c r="AD22" s="12">
        <f t="shared" si="21"/>
        <v>0</v>
      </c>
      <c r="AE22" s="12">
        <f t="shared" si="22"/>
        <v>0</v>
      </c>
      <c r="AF22" s="12">
        <f t="shared" si="23"/>
        <v>0</v>
      </c>
      <c r="AG22" s="13">
        <f t="shared" si="48"/>
        <v>0</v>
      </c>
      <c r="AH22">
        <f t="shared" si="48"/>
        <v>0</v>
      </c>
      <c r="AI22">
        <f t="shared" si="24"/>
        <v>0</v>
      </c>
      <c r="AJ22">
        <f t="shared" si="25"/>
        <v>0</v>
      </c>
      <c r="AK22" s="14">
        <f>AK13*AK4-AK7*AK16</f>
        <v>334648057774.8379</v>
      </c>
      <c r="AL22" s="12">
        <f t="shared" si="26"/>
        <v>0</v>
      </c>
      <c r="AM22" s="12">
        <f t="shared" si="27"/>
        <v>0</v>
      </c>
      <c r="AN22" s="12">
        <f t="shared" si="28"/>
        <v>0</v>
      </c>
      <c r="AO22" s="13">
        <f t="shared" si="49"/>
        <v>0</v>
      </c>
      <c r="AP22">
        <f t="shared" si="49"/>
        <v>0</v>
      </c>
      <c r="AQ22">
        <f t="shared" si="29"/>
        <v>0</v>
      </c>
      <c r="AR22">
        <f t="shared" si="30"/>
        <v>0</v>
      </c>
      <c r="AS22" s="14">
        <f>AS13*AS4-AS7*AS16</f>
        <v>342581116170.8262</v>
      </c>
      <c r="AT22" s="12">
        <f t="shared" si="31"/>
        <v>0</v>
      </c>
      <c r="AU22" s="12">
        <f t="shared" si="32"/>
        <v>0</v>
      </c>
      <c r="AV22" s="12">
        <f t="shared" si="33"/>
        <v>0</v>
      </c>
      <c r="AW22" s="13">
        <f t="shared" si="50"/>
        <v>0</v>
      </c>
      <c r="AX22">
        <f t="shared" si="50"/>
        <v>0</v>
      </c>
      <c r="AY22">
        <f t="shared" si="34"/>
        <v>0</v>
      </c>
      <c r="AZ22">
        <f t="shared" si="35"/>
        <v>0</v>
      </c>
      <c r="BA22" s="14">
        <f>BA13*BA4-BA7*BA16</f>
        <v>345406348311.9824</v>
      </c>
      <c r="BB22" s="12">
        <f t="shared" si="36"/>
        <v>0</v>
      </c>
      <c r="BC22" s="12">
        <f t="shared" si="37"/>
        <v>0</v>
      </c>
      <c r="BD22" s="12">
        <f t="shared" si="38"/>
        <v>0</v>
      </c>
      <c r="BE22" s="13">
        <f t="shared" si="51"/>
        <v>0</v>
      </c>
      <c r="BF22">
        <f t="shared" si="51"/>
        <v>0</v>
      </c>
      <c r="BG22">
        <f t="shared" si="39"/>
        <v>0</v>
      </c>
      <c r="BH22">
        <f t="shared" si="40"/>
        <v>0</v>
      </c>
      <c r="BI22" s="14">
        <f>BI13*BI4-BI7*BI16</f>
        <v>346291678800.8496</v>
      </c>
      <c r="BJ22" s="12">
        <f t="shared" si="41"/>
        <v>0</v>
      </c>
      <c r="BK22" s="12">
        <f t="shared" si="42"/>
        <v>0</v>
      </c>
      <c r="BL22" s="12">
        <f t="shared" si="43"/>
        <v>0</v>
      </c>
      <c r="BM22" s="13">
        <f t="shared" si="52"/>
        <v>0</v>
      </c>
      <c r="BN22">
        <f t="shared" si="52"/>
        <v>0</v>
      </c>
      <c r="BO22">
        <f t="shared" si="44"/>
        <v>0</v>
      </c>
      <c r="BP22">
        <f t="shared" si="45"/>
        <v>0</v>
      </c>
      <c r="BS22">
        <f t="shared" si="46"/>
        <v>0</v>
      </c>
    </row>
    <row r="23" spans="3:71" ht="12.75">
      <c r="C23" s="31">
        <f t="shared" si="6"/>
        <v>0</v>
      </c>
      <c r="D23" s="33">
        <f t="shared" si="7"/>
        <v>0</v>
      </c>
      <c r="G23" s="8"/>
      <c r="I23" s="1" t="s">
        <v>27</v>
      </c>
      <c r="J23" s="16">
        <f>J21*BI28+BI31</f>
        <v>10.462774434897527</v>
      </c>
      <c r="K23" s="11">
        <f t="shared" si="8"/>
        <v>0</v>
      </c>
      <c r="L23" s="23">
        <f t="shared" si="9"/>
        <v>0</v>
      </c>
      <c r="N23" s="12">
        <f t="shared" si="10"/>
        <v>0</v>
      </c>
      <c r="O23" s="12">
        <f t="shared" si="11"/>
        <v>0</v>
      </c>
      <c r="P23" s="12">
        <f t="shared" si="12"/>
        <v>0</v>
      </c>
      <c r="Q23" s="13">
        <f t="shared" si="13"/>
        <v>0</v>
      </c>
      <c r="R23">
        <f t="shared" si="13"/>
        <v>0</v>
      </c>
      <c r="S23">
        <f t="shared" si="14"/>
        <v>0</v>
      </c>
      <c r="T23">
        <f t="shared" si="15"/>
        <v>0</v>
      </c>
      <c r="V23" s="12">
        <f t="shared" si="16"/>
        <v>0</v>
      </c>
      <c r="W23" s="12">
        <f t="shared" si="17"/>
        <v>0</v>
      </c>
      <c r="X23" s="12">
        <f t="shared" si="18"/>
        <v>0</v>
      </c>
      <c r="Y23" s="13">
        <f t="shared" si="47"/>
        <v>0</v>
      </c>
      <c r="Z23">
        <f t="shared" si="47"/>
        <v>0</v>
      </c>
      <c r="AA23">
        <f t="shared" si="19"/>
        <v>0</v>
      </c>
      <c r="AB23">
        <f t="shared" si="20"/>
        <v>0</v>
      </c>
      <c r="AD23" s="12">
        <f t="shared" si="21"/>
        <v>0</v>
      </c>
      <c r="AE23" s="12">
        <f t="shared" si="22"/>
        <v>0</v>
      </c>
      <c r="AF23" s="12">
        <f t="shared" si="23"/>
        <v>0</v>
      </c>
      <c r="AG23" s="13">
        <f t="shared" si="48"/>
        <v>0</v>
      </c>
      <c r="AH23">
        <f t="shared" si="48"/>
        <v>0</v>
      </c>
      <c r="AI23">
        <f t="shared" si="24"/>
        <v>0</v>
      </c>
      <c r="AJ23">
        <f t="shared" si="25"/>
        <v>0</v>
      </c>
      <c r="AL23" s="12">
        <f t="shared" si="26"/>
        <v>0</v>
      </c>
      <c r="AM23" s="12">
        <f t="shared" si="27"/>
        <v>0</v>
      </c>
      <c r="AN23" s="12">
        <f t="shared" si="28"/>
        <v>0</v>
      </c>
      <c r="AO23" s="13">
        <f t="shared" si="49"/>
        <v>0</v>
      </c>
      <c r="AP23">
        <f t="shared" si="49"/>
        <v>0</v>
      </c>
      <c r="AQ23">
        <f t="shared" si="29"/>
        <v>0</v>
      </c>
      <c r="AR23">
        <f t="shared" si="30"/>
        <v>0</v>
      </c>
      <c r="AT23" s="12">
        <f t="shared" si="31"/>
        <v>0</v>
      </c>
      <c r="AU23" s="12">
        <f t="shared" si="32"/>
        <v>0</v>
      </c>
      <c r="AV23" s="12">
        <f t="shared" si="33"/>
        <v>0</v>
      </c>
      <c r="AW23" s="13">
        <f t="shared" si="50"/>
        <v>0</v>
      </c>
      <c r="AX23">
        <f t="shared" si="50"/>
        <v>0</v>
      </c>
      <c r="AY23">
        <f t="shared" si="34"/>
        <v>0</v>
      </c>
      <c r="AZ23">
        <f t="shared" si="35"/>
        <v>0</v>
      </c>
      <c r="BB23" s="12">
        <f t="shared" si="36"/>
        <v>0</v>
      </c>
      <c r="BC23" s="12">
        <f t="shared" si="37"/>
        <v>0</v>
      </c>
      <c r="BD23" s="12">
        <f t="shared" si="38"/>
        <v>0</v>
      </c>
      <c r="BE23" s="13">
        <f t="shared" si="51"/>
        <v>0</v>
      </c>
      <c r="BF23">
        <f t="shared" si="51"/>
        <v>0</v>
      </c>
      <c r="BG23">
        <f t="shared" si="39"/>
        <v>0</v>
      </c>
      <c r="BH23">
        <f t="shared" si="40"/>
        <v>0</v>
      </c>
      <c r="BJ23" s="12">
        <f t="shared" si="41"/>
        <v>0</v>
      </c>
      <c r="BK23" s="12">
        <f t="shared" si="42"/>
        <v>0</v>
      </c>
      <c r="BL23" s="12">
        <f t="shared" si="43"/>
        <v>0</v>
      </c>
      <c r="BM23" s="13">
        <f t="shared" si="52"/>
        <v>0</v>
      </c>
      <c r="BN23">
        <f t="shared" si="52"/>
        <v>0</v>
      </c>
      <c r="BO23">
        <f t="shared" si="44"/>
        <v>0</v>
      </c>
      <c r="BP23">
        <f t="shared" si="45"/>
        <v>0</v>
      </c>
      <c r="BS23">
        <f t="shared" si="46"/>
        <v>0</v>
      </c>
    </row>
    <row r="24" spans="3:71" ht="12.75">
      <c r="C24" s="31">
        <f t="shared" si="6"/>
        <v>0</v>
      </c>
      <c r="D24" s="33">
        <f t="shared" si="7"/>
        <v>0</v>
      </c>
      <c r="G24" s="8"/>
      <c r="I24" s="1" t="s">
        <v>28</v>
      </c>
      <c r="J24" s="16">
        <f>J21*M28+M31</f>
        <v>10.46685395117563</v>
      </c>
      <c r="K24" s="11">
        <f t="shared" si="8"/>
        <v>0</v>
      </c>
      <c r="L24" s="23">
        <f t="shared" si="9"/>
        <v>0</v>
      </c>
      <c r="M24" s="14" t="s">
        <v>23</v>
      </c>
      <c r="N24" s="12">
        <f t="shared" si="10"/>
        <v>0</v>
      </c>
      <c r="O24" s="12">
        <f t="shared" si="11"/>
        <v>0</v>
      </c>
      <c r="P24" s="12">
        <f t="shared" si="12"/>
        <v>0</v>
      </c>
      <c r="Q24" s="13">
        <f t="shared" si="13"/>
        <v>0</v>
      </c>
      <c r="R24">
        <f t="shared" si="13"/>
        <v>0</v>
      </c>
      <c r="S24">
        <f t="shared" si="14"/>
        <v>0</v>
      </c>
      <c r="T24">
        <f t="shared" si="15"/>
        <v>0</v>
      </c>
      <c r="U24" s="14" t="s">
        <v>23</v>
      </c>
      <c r="V24" s="12">
        <f t="shared" si="16"/>
        <v>0</v>
      </c>
      <c r="W24" s="12">
        <f t="shared" si="17"/>
        <v>0</v>
      </c>
      <c r="X24" s="12">
        <f t="shared" si="18"/>
        <v>0</v>
      </c>
      <c r="Y24" s="13">
        <f t="shared" si="47"/>
        <v>0</v>
      </c>
      <c r="Z24">
        <f t="shared" si="47"/>
        <v>0</v>
      </c>
      <c r="AA24">
        <f t="shared" si="19"/>
        <v>0</v>
      </c>
      <c r="AB24">
        <f t="shared" si="20"/>
        <v>0</v>
      </c>
      <c r="AC24" s="14" t="s">
        <v>23</v>
      </c>
      <c r="AD24" s="12">
        <f t="shared" si="21"/>
        <v>0</v>
      </c>
      <c r="AE24" s="12">
        <f t="shared" si="22"/>
        <v>0</v>
      </c>
      <c r="AF24" s="12">
        <f t="shared" si="23"/>
        <v>0</v>
      </c>
      <c r="AG24" s="13">
        <f t="shared" si="48"/>
        <v>0</v>
      </c>
      <c r="AH24">
        <f t="shared" si="48"/>
        <v>0</v>
      </c>
      <c r="AI24">
        <f t="shared" si="24"/>
        <v>0</v>
      </c>
      <c r="AJ24">
        <f t="shared" si="25"/>
        <v>0</v>
      </c>
      <c r="AK24" s="14" t="s">
        <v>23</v>
      </c>
      <c r="AL24" s="12">
        <f t="shared" si="26"/>
        <v>0</v>
      </c>
      <c r="AM24" s="12">
        <f t="shared" si="27"/>
        <v>0</v>
      </c>
      <c r="AN24" s="12">
        <f t="shared" si="28"/>
        <v>0</v>
      </c>
      <c r="AO24" s="13">
        <f t="shared" si="49"/>
        <v>0</v>
      </c>
      <c r="AP24">
        <f t="shared" si="49"/>
        <v>0</v>
      </c>
      <c r="AQ24">
        <f t="shared" si="29"/>
        <v>0</v>
      </c>
      <c r="AR24">
        <f t="shared" si="30"/>
        <v>0</v>
      </c>
      <c r="AS24" s="14" t="s">
        <v>23</v>
      </c>
      <c r="AT24" s="12">
        <f t="shared" si="31"/>
        <v>0</v>
      </c>
      <c r="AU24" s="12">
        <f t="shared" si="32"/>
        <v>0</v>
      </c>
      <c r="AV24" s="12">
        <f t="shared" si="33"/>
        <v>0</v>
      </c>
      <c r="AW24" s="13">
        <f t="shared" si="50"/>
        <v>0</v>
      </c>
      <c r="AX24">
        <f t="shared" si="50"/>
        <v>0</v>
      </c>
      <c r="AY24">
        <f t="shared" si="34"/>
        <v>0</v>
      </c>
      <c r="AZ24">
        <f t="shared" si="35"/>
        <v>0</v>
      </c>
      <c r="BA24" s="14" t="s">
        <v>23</v>
      </c>
      <c r="BB24" s="12">
        <f t="shared" si="36"/>
        <v>0</v>
      </c>
      <c r="BC24" s="12">
        <f t="shared" si="37"/>
        <v>0</v>
      </c>
      <c r="BD24" s="12">
        <f t="shared" si="38"/>
        <v>0</v>
      </c>
      <c r="BE24" s="13">
        <f t="shared" si="51"/>
        <v>0</v>
      </c>
      <c r="BF24">
        <f t="shared" si="51"/>
        <v>0</v>
      </c>
      <c r="BG24">
        <f t="shared" si="39"/>
        <v>0</v>
      </c>
      <c r="BH24">
        <f t="shared" si="40"/>
        <v>0</v>
      </c>
      <c r="BI24" s="14" t="s">
        <v>23</v>
      </c>
      <c r="BJ24" s="12">
        <f t="shared" si="41"/>
        <v>0</v>
      </c>
      <c r="BK24" s="12">
        <f t="shared" si="42"/>
        <v>0</v>
      </c>
      <c r="BL24" s="12">
        <f t="shared" si="43"/>
        <v>0</v>
      </c>
      <c r="BM24" s="13">
        <f t="shared" si="52"/>
        <v>0</v>
      </c>
      <c r="BN24">
        <f t="shared" si="52"/>
        <v>0</v>
      </c>
      <c r="BO24">
        <f t="shared" si="44"/>
        <v>0</v>
      </c>
      <c r="BP24">
        <f t="shared" si="45"/>
        <v>0</v>
      </c>
      <c r="BS24">
        <f t="shared" si="46"/>
        <v>0</v>
      </c>
    </row>
    <row r="25" spans="3:71" ht="12.75">
      <c r="C25" s="31">
        <f t="shared" si="6"/>
        <v>0</v>
      </c>
      <c r="D25" s="33">
        <f t="shared" si="7"/>
        <v>0</v>
      </c>
      <c r="G25" s="8"/>
      <c r="I25" s="1" t="s">
        <v>39</v>
      </c>
      <c r="J25" s="16">
        <f>BI40</f>
        <v>-5.531927408597426E-06</v>
      </c>
      <c r="K25" s="11">
        <f t="shared" si="8"/>
        <v>0</v>
      </c>
      <c r="L25" s="23">
        <f t="shared" si="9"/>
        <v>0</v>
      </c>
      <c r="M25" s="14">
        <f>M10*M16-M7*M13</f>
        <v>38.67468897916848</v>
      </c>
      <c r="N25" s="12">
        <f t="shared" si="10"/>
        <v>0</v>
      </c>
      <c r="O25" s="12">
        <f t="shared" si="11"/>
        <v>0</v>
      </c>
      <c r="P25" s="12">
        <f t="shared" si="12"/>
        <v>0</v>
      </c>
      <c r="Q25" s="13">
        <f t="shared" si="13"/>
        <v>0</v>
      </c>
      <c r="R25">
        <f t="shared" si="13"/>
        <v>0</v>
      </c>
      <c r="S25">
        <f t="shared" si="14"/>
        <v>0</v>
      </c>
      <c r="T25">
        <f t="shared" si="15"/>
        <v>0</v>
      </c>
      <c r="U25" s="14">
        <f>U10*U16-U7*U13</f>
        <v>108028568412.93225</v>
      </c>
      <c r="V25" s="12">
        <f t="shared" si="16"/>
        <v>0</v>
      </c>
      <c r="W25" s="12">
        <f t="shared" si="17"/>
        <v>0</v>
      </c>
      <c r="X25" s="12">
        <f t="shared" si="18"/>
        <v>0</v>
      </c>
      <c r="Y25" s="13">
        <f t="shared" si="47"/>
        <v>0</v>
      </c>
      <c r="Z25">
        <f t="shared" si="47"/>
        <v>0</v>
      </c>
      <c r="AA25">
        <f t="shared" si="19"/>
        <v>0</v>
      </c>
      <c r="AB25">
        <f t="shared" si="20"/>
        <v>0</v>
      </c>
      <c r="AC25" s="14">
        <f>AC10*AC16-AC7*AC13</f>
        <v>1385514096794.6753</v>
      </c>
      <c r="AD25" s="12">
        <f t="shared" si="21"/>
        <v>0</v>
      </c>
      <c r="AE25" s="12">
        <f t="shared" si="22"/>
        <v>0</v>
      </c>
      <c r="AF25" s="12">
        <f t="shared" si="23"/>
        <v>0</v>
      </c>
      <c r="AG25" s="13">
        <f t="shared" si="48"/>
        <v>0</v>
      </c>
      <c r="AH25">
        <f t="shared" si="48"/>
        <v>0</v>
      </c>
      <c r="AI25">
        <f t="shared" si="24"/>
        <v>0</v>
      </c>
      <c r="AJ25">
        <f t="shared" si="25"/>
        <v>0</v>
      </c>
      <c r="AK25" s="14">
        <f>AK10*AK16-AK7*AK13</f>
        <v>2439758765370.1074</v>
      </c>
      <c r="AL25" s="12">
        <f t="shared" si="26"/>
        <v>0</v>
      </c>
      <c r="AM25" s="12">
        <f t="shared" si="27"/>
        <v>0</v>
      </c>
      <c r="AN25" s="12">
        <f t="shared" si="28"/>
        <v>0</v>
      </c>
      <c r="AO25" s="13">
        <f t="shared" si="49"/>
        <v>0</v>
      </c>
      <c r="AP25">
        <f t="shared" si="49"/>
        <v>0</v>
      </c>
      <c r="AQ25">
        <f t="shared" si="29"/>
        <v>0</v>
      </c>
      <c r="AR25">
        <f t="shared" si="30"/>
        <v>0</v>
      </c>
      <c r="AS25" s="14">
        <f>AS10*AS16-AS7*AS13</f>
        <v>2497403493999.5186</v>
      </c>
      <c r="AT25" s="12">
        <f t="shared" si="31"/>
        <v>0</v>
      </c>
      <c r="AU25" s="12">
        <f t="shared" si="32"/>
        <v>0</v>
      </c>
      <c r="AV25" s="12">
        <f t="shared" si="33"/>
        <v>0</v>
      </c>
      <c r="AW25" s="13">
        <f t="shared" si="50"/>
        <v>0</v>
      </c>
      <c r="AX25">
        <f t="shared" si="50"/>
        <v>0</v>
      </c>
      <c r="AY25">
        <f t="shared" si="34"/>
        <v>0</v>
      </c>
      <c r="AZ25">
        <f t="shared" si="35"/>
        <v>0</v>
      </c>
      <c r="BA25" s="14">
        <f>BA10*BA16-BA7*BA13</f>
        <v>2517936472095.2773</v>
      </c>
      <c r="BB25" s="12">
        <f t="shared" si="36"/>
        <v>0</v>
      </c>
      <c r="BC25" s="12">
        <f t="shared" si="37"/>
        <v>0</v>
      </c>
      <c r="BD25" s="12">
        <f t="shared" si="38"/>
        <v>0</v>
      </c>
      <c r="BE25" s="13">
        <f t="shared" si="51"/>
        <v>0</v>
      </c>
      <c r="BF25">
        <f t="shared" si="51"/>
        <v>0</v>
      </c>
      <c r="BG25">
        <f t="shared" si="39"/>
        <v>0</v>
      </c>
      <c r="BH25">
        <f t="shared" si="40"/>
        <v>0</v>
      </c>
      <c r="BI25" s="14">
        <f>BI10*BI16-BI7*BI13</f>
        <v>2524370891286.2344</v>
      </c>
      <c r="BJ25" s="12">
        <f t="shared" si="41"/>
        <v>0</v>
      </c>
      <c r="BK25" s="12">
        <f t="shared" si="42"/>
        <v>0</v>
      </c>
      <c r="BL25" s="12">
        <f t="shared" si="43"/>
        <v>0</v>
      </c>
      <c r="BM25" s="13">
        <f t="shared" si="52"/>
        <v>0</v>
      </c>
      <c r="BN25">
        <f t="shared" si="52"/>
        <v>0</v>
      </c>
      <c r="BO25">
        <f t="shared" si="44"/>
        <v>0</v>
      </c>
      <c r="BP25">
        <f t="shared" si="45"/>
        <v>0</v>
      </c>
      <c r="BS25">
        <f t="shared" si="46"/>
        <v>0</v>
      </c>
    </row>
    <row r="26" spans="3:71" ht="12.75">
      <c r="C26" s="31">
        <f t="shared" si="6"/>
        <v>0</v>
      </c>
      <c r="D26" s="33">
        <f t="shared" si="7"/>
        <v>0</v>
      </c>
      <c r="G26" s="8"/>
      <c r="I26" s="1" t="s">
        <v>47</v>
      </c>
      <c r="J26" s="16">
        <f>J22*BI28+BI31</f>
        <v>10.461898108227738</v>
      </c>
      <c r="K26" s="11">
        <f t="shared" si="8"/>
        <v>0</v>
      </c>
      <c r="L26" s="23">
        <f t="shared" si="9"/>
        <v>0</v>
      </c>
      <c r="N26" s="12">
        <f t="shared" si="10"/>
        <v>0</v>
      </c>
      <c r="O26" s="12">
        <f t="shared" si="11"/>
        <v>0</v>
      </c>
      <c r="P26" s="12">
        <f t="shared" si="12"/>
        <v>0</v>
      </c>
      <c r="Q26" s="13">
        <f t="shared" si="13"/>
        <v>0</v>
      </c>
      <c r="R26">
        <f t="shared" si="13"/>
        <v>0</v>
      </c>
      <c r="S26">
        <f t="shared" si="14"/>
        <v>0</v>
      </c>
      <c r="T26">
        <f t="shared" si="15"/>
        <v>0</v>
      </c>
      <c r="V26" s="12">
        <f t="shared" si="16"/>
        <v>0</v>
      </c>
      <c r="W26" s="12">
        <f t="shared" si="17"/>
        <v>0</v>
      </c>
      <c r="X26" s="12">
        <f t="shared" si="18"/>
        <v>0</v>
      </c>
      <c r="Y26" s="13">
        <f t="shared" si="47"/>
        <v>0</v>
      </c>
      <c r="Z26">
        <f t="shared" si="47"/>
        <v>0</v>
      </c>
      <c r="AA26">
        <f t="shared" si="19"/>
        <v>0</v>
      </c>
      <c r="AB26">
        <f t="shared" si="20"/>
        <v>0</v>
      </c>
      <c r="AD26" s="12">
        <f t="shared" si="21"/>
        <v>0</v>
      </c>
      <c r="AE26" s="12">
        <f t="shared" si="22"/>
        <v>0</v>
      </c>
      <c r="AF26" s="12">
        <f t="shared" si="23"/>
        <v>0</v>
      </c>
      <c r="AG26" s="13">
        <f t="shared" si="48"/>
        <v>0</v>
      </c>
      <c r="AH26">
        <f t="shared" si="48"/>
        <v>0</v>
      </c>
      <c r="AI26">
        <f t="shared" si="24"/>
        <v>0</v>
      </c>
      <c r="AJ26">
        <f t="shared" si="25"/>
        <v>0</v>
      </c>
      <c r="AL26" s="12">
        <f t="shared" si="26"/>
        <v>0</v>
      </c>
      <c r="AM26" s="12">
        <f t="shared" si="27"/>
        <v>0</v>
      </c>
      <c r="AN26" s="12">
        <f t="shared" si="28"/>
        <v>0</v>
      </c>
      <c r="AO26" s="13">
        <f t="shared" si="49"/>
        <v>0</v>
      </c>
      <c r="AP26">
        <f t="shared" si="49"/>
        <v>0</v>
      </c>
      <c r="AQ26">
        <f t="shared" si="29"/>
        <v>0</v>
      </c>
      <c r="AR26">
        <f t="shared" si="30"/>
        <v>0</v>
      </c>
      <c r="AT26" s="12">
        <f t="shared" si="31"/>
        <v>0</v>
      </c>
      <c r="AU26" s="12">
        <f t="shared" si="32"/>
        <v>0</v>
      </c>
      <c r="AV26" s="12">
        <f t="shared" si="33"/>
        <v>0</v>
      </c>
      <c r="AW26" s="13">
        <f t="shared" si="50"/>
        <v>0</v>
      </c>
      <c r="AX26">
        <f t="shared" si="50"/>
        <v>0</v>
      </c>
      <c r="AY26">
        <f t="shared" si="34"/>
        <v>0</v>
      </c>
      <c r="AZ26">
        <f t="shared" si="35"/>
        <v>0</v>
      </c>
      <c r="BB26" s="12">
        <f t="shared" si="36"/>
        <v>0</v>
      </c>
      <c r="BC26" s="12">
        <f t="shared" si="37"/>
        <v>0</v>
      </c>
      <c r="BD26" s="12">
        <f t="shared" si="38"/>
        <v>0</v>
      </c>
      <c r="BE26" s="13">
        <f t="shared" si="51"/>
        <v>0</v>
      </c>
      <c r="BF26">
        <f t="shared" si="51"/>
        <v>0</v>
      </c>
      <c r="BG26">
        <f t="shared" si="39"/>
        <v>0</v>
      </c>
      <c r="BH26">
        <f t="shared" si="40"/>
        <v>0</v>
      </c>
      <c r="BJ26" s="12">
        <f t="shared" si="41"/>
        <v>0</v>
      </c>
      <c r="BK26" s="12">
        <f t="shared" si="42"/>
        <v>0</v>
      </c>
      <c r="BL26" s="12">
        <f t="shared" si="43"/>
        <v>0</v>
      </c>
      <c r="BM26" s="13">
        <f t="shared" si="52"/>
        <v>0</v>
      </c>
      <c r="BN26">
        <f t="shared" si="52"/>
        <v>0</v>
      </c>
      <c r="BO26">
        <f t="shared" si="44"/>
        <v>0</v>
      </c>
      <c r="BP26">
        <f t="shared" si="45"/>
        <v>0</v>
      </c>
      <c r="BS26">
        <f t="shared" si="46"/>
        <v>0</v>
      </c>
    </row>
    <row r="27" spans="3:71" ht="12.75">
      <c r="C27" s="31">
        <f t="shared" si="6"/>
        <v>0</v>
      </c>
      <c r="D27" s="33">
        <f t="shared" si="7"/>
        <v>0</v>
      </c>
      <c r="G27" s="8"/>
      <c r="I27" s="1" t="s">
        <v>50</v>
      </c>
      <c r="J27" s="16">
        <f>J22*M28+M31</f>
        <v>10.465977738549396</v>
      </c>
      <c r="K27" s="11">
        <f t="shared" si="8"/>
        <v>0</v>
      </c>
      <c r="L27" s="23">
        <f t="shared" si="9"/>
        <v>0</v>
      </c>
      <c r="M27" s="14" t="s">
        <v>24</v>
      </c>
      <c r="N27" s="12">
        <f t="shared" si="10"/>
        <v>0</v>
      </c>
      <c r="O27" s="12">
        <f t="shared" si="11"/>
        <v>0</v>
      </c>
      <c r="P27" s="12">
        <f t="shared" si="12"/>
        <v>0</v>
      </c>
      <c r="Q27" s="13">
        <f t="shared" si="13"/>
        <v>0</v>
      </c>
      <c r="R27">
        <f t="shared" si="13"/>
        <v>0</v>
      </c>
      <c r="S27">
        <f t="shared" si="14"/>
        <v>0</v>
      </c>
      <c r="T27">
        <f t="shared" si="15"/>
        <v>0</v>
      </c>
      <c r="U27" s="14" t="s">
        <v>24</v>
      </c>
      <c r="V27" s="12">
        <f t="shared" si="16"/>
        <v>0</v>
      </c>
      <c r="W27" s="12">
        <f t="shared" si="17"/>
        <v>0</v>
      </c>
      <c r="X27" s="12">
        <f t="shared" si="18"/>
        <v>0</v>
      </c>
      <c r="Y27" s="13">
        <f t="shared" si="47"/>
        <v>0</v>
      </c>
      <c r="Z27">
        <f t="shared" si="47"/>
        <v>0</v>
      </c>
      <c r="AA27">
        <f t="shared" si="19"/>
        <v>0</v>
      </c>
      <c r="AB27">
        <f t="shared" si="20"/>
        <v>0</v>
      </c>
      <c r="AC27" s="14" t="s">
        <v>24</v>
      </c>
      <c r="AD27" s="12">
        <f t="shared" si="21"/>
        <v>0</v>
      </c>
      <c r="AE27" s="12">
        <f t="shared" si="22"/>
        <v>0</v>
      </c>
      <c r="AF27" s="12">
        <f t="shared" si="23"/>
        <v>0</v>
      </c>
      <c r="AG27" s="13">
        <f t="shared" si="48"/>
        <v>0</v>
      </c>
      <c r="AH27">
        <f t="shared" si="48"/>
        <v>0</v>
      </c>
      <c r="AI27">
        <f t="shared" si="24"/>
        <v>0</v>
      </c>
      <c r="AJ27">
        <f t="shared" si="25"/>
        <v>0</v>
      </c>
      <c r="AK27" s="14" t="s">
        <v>24</v>
      </c>
      <c r="AL27" s="12">
        <f t="shared" si="26"/>
        <v>0</v>
      </c>
      <c r="AM27" s="12">
        <f t="shared" si="27"/>
        <v>0</v>
      </c>
      <c r="AN27" s="12">
        <f t="shared" si="28"/>
        <v>0</v>
      </c>
      <c r="AO27" s="13">
        <f t="shared" si="49"/>
        <v>0</v>
      </c>
      <c r="AP27">
        <f t="shared" si="49"/>
        <v>0</v>
      </c>
      <c r="AQ27">
        <f t="shared" si="29"/>
        <v>0</v>
      </c>
      <c r="AR27">
        <f t="shared" si="30"/>
        <v>0</v>
      </c>
      <c r="AS27" s="14" t="s">
        <v>24</v>
      </c>
      <c r="AT27" s="12">
        <f t="shared" si="31"/>
        <v>0</v>
      </c>
      <c r="AU27" s="12">
        <f t="shared" si="32"/>
        <v>0</v>
      </c>
      <c r="AV27" s="12">
        <f t="shared" si="33"/>
        <v>0</v>
      </c>
      <c r="AW27" s="13">
        <f t="shared" si="50"/>
        <v>0</v>
      </c>
      <c r="AX27">
        <f t="shared" si="50"/>
        <v>0</v>
      </c>
      <c r="AY27">
        <f t="shared" si="34"/>
        <v>0</v>
      </c>
      <c r="AZ27">
        <f t="shared" si="35"/>
        <v>0</v>
      </c>
      <c r="BA27" s="14" t="s">
        <v>24</v>
      </c>
      <c r="BB27" s="12">
        <f t="shared" si="36"/>
        <v>0</v>
      </c>
      <c r="BC27" s="12">
        <f t="shared" si="37"/>
        <v>0</v>
      </c>
      <c r="BD27" s="12">
        <f t="shared" si="38"/>
        <v>0</v>
      </c>
      <c r="BE27" s="13">
        <f t="shared" si="51"/>
        <v>0</v>
      </c>
      <c r="BF27">
        <f t="shared" si="51"/>
        <v>0</v>
      </c>
      <c r="BG27">
        <f t="shared" si="39"/>
        <v>0</v>
      </c>
      <c r="BH27">
        <f t="shared" si="40"/>
        <v>0</v>
      </c>
      <c r="BI27" s="14" t="s">
        <v>24</v>
      </c>
      <c r="BJ27" s="12">
        <f t="shared" si="41"/>
        <v>0</v>
      </c>
      <c r="BK27" s="12">
        <f t="shared" si="42"/>
        <v>0</v>
      </c>
      <c r="BL27" s="12">
        <f t="shared" si="43"/>
        <v>0</v>
      </c>
      <c r="BM27" s="13">
        <f t="shared" si="52"/>
        <v>0</v>
      </c>
      <c r="BN27">
        <f t="shared" si="52"/>
        <v>0</v>
      </c>
      <c r="BO27">
        <f t="shared" si="44"/>
        <v>0</v>
      </c>
      <c r="BP27">
        <f t="shared" si="45"/>
        <v>0</v>
      </c>
      <c r="BS27">
        <f t="shared" si="46"/>
        <v>0</v>
      </c>
    </row>
    <row r="28" spans="3:71" ht="12.75">
      <c r="C28" s="31">
        <f t="shared" si="6"/>
        <v>0</v>
      </c>
      <c r="D28" s="33">
        <f t="shared" si="7"/>
        <v>0</v>
      </c>
      <c r="G28" s="8"/>
      <c r="K28" s="11">
        <f t="shared" si="8"/>
        <v>0</v>
      </c>
      <c r="L28" s="23">
        <f t="shared" si="9"/>
        <v>0</v>
      </c>
      <c r="M28" s="14">
        <f>M22/M19</f>
        <v>1.3310546119658295</v>
      </c>
      <c r="N28" s="12">
        <f t="shared" si="10"/>
        <v>0</v>
      </c>
      <c r="O28" s="12">
        <f t="shared" si="11"/>
        <v>0</v>
      </c>
      <c r="P28" s="12">
        <f t="shared" si="12"/>
        <v>0</v>
      </c>
      <c r="Q28" s="13">
        <f t="shared" si="13"/>
        <v>0</v>
      </c>
      <c r="R28">
        <f t="shared" si="13"/>
        <v>0</v>
      </c>
      <c r="S28">
        <f t="shared" si="14"/>
        <v>0</v>
      </c>
      <c r="T28">
        <f t="shared" si="15"/>
        <v>0</v>
      </c>
      <c r="U28" s="14">
        <f>U22/U19</f>
        <v>1.331745903678237</v>
      </c>
      <c r="V28" s="12">
        <f t="shared" si="16"/>
        <v>0</v>
      </c>
      <c r="W28" s="12">
        <f t="shared" si="17"/>
        <v>0</v>
      </c>
      <c r="X28" s="12">
        <f t="shared" si="18"/>
        <v>0</v>
      </c>
      <c r="Y28" s="13">
        <f t="shared" si="47"/>
        <v>0</v>
      </c>
      <c r="Z28">
        <f t="shared" si="47"/>
        <v>0</v>
      </c>
      <c r="AA28">
        <f t="shared" si="19"/>
        <v>0</v>
      </c>
      <c r="AB28">
        <f t="shared" si="20"/>
        <v>0</v>
      </c>
      <c r="AC28" s="14">
        <f>AC22/AC19</f>
        <v>1.3314844910249402</v>
      </c>
      <c r="AD28" s="12">
        <f t="shared" si="21"/>
        <v>0</v>
      </c>
      <c r="AE28" s="12">
        <f t="shared" si="22"/>
        <v>0</v>
      </c>
      <c r="AF28" s="12">
        <f t="shared" si="23"/>
        <v>0</v>
      </c>
      <c r="AG28" s="13">
        <f t="shared" si="48"/>
        <v>0</v>
      </c>
      <c r="AH28">
        <f t="shared" si="48"/>
        <v>0</v>
      </c>
      <c r="AI28">
        <f t="shared" si="24"/>
        <v>0</v>
      </c>
      <c r="AJ28">
        <f t="shared" si="25"/>
        <v>0</v>
      </c>
      <c r="AK28" s="14">
        <f>AK22/AK19</f>
        <v>1.3311041629474638</v>
      </c>
      <c r="AL28" s="12">
        <f t="shared" si="26"/>
        <v>0</v>
      </c>
      <c r="AM28" s="12">
        <f t="shared" si="27"/>
        <v>0</v>
      </c>
      <c r="AN28" s="12">
        <f t="shared" si="28"/>
        <v>0</v>
      </c>
      <c r="AO28" s="13">
        <f t="shared" si="49"/>
        <v>0</v>
      </c>
      <c r="AP28">
        <f t="shared" si="49"/>
        <v>0</v>
      </c>
      <c r="AQ28">
        <f t="shared" si="29"/>
        <v>0</v>
      </c>
      <c r="AR28">
        <f t="shared" si="30"/>
        <v>0</v>
      </c>
      <c r="AS28" s="14">
        <f>AS22/AS19</f>
        <v>1.331190532283633</v>
      </c>
      <c r="AT28" s="12">
        <f t="shared" si="31"/>
        <v>0</v>
      </c>
      <c r="AU28" s="12">
        <f t="shared" si="32"/>
        <v>0</v>
      </c>
      <c r="AV28" s="12">
        <f t="shared" si="33"/>
        <v>0</v>
      </c>
      <c r="AW28" s="13">
        <f t="shared" si="50"/>
        <v>0</v>
      </c>
      <c r="AX28">
        <f t="shared" si="50"/>
        <v>0</v>
      </c>
      <c r="AY28">
        <f t="shared" si="34"/>
        <v>0</v>
      </c>
      <c r="AZ28">
        <f t="shared" si="35"/>
        <v>0</v>
      </c>
      <c r="BA28" s="14">
        <f>BA22/BA19</f>
        <v>1.3312190481238892</v>
      </c>
      <c r="BB28" s="12">
        <f t="shared" si="36"/>
        <v>0</v>
      </c>
      <c r="BC28" s="12">
        <f t="shared" si="37"/>
        <v>0</v>
      </c>
      <c r="BD28" s="12">
        <f t="shared" si="38"/>
        <v>0</v>
      </c>
      <c r="BE28" s="13">
        <f t="shared" si="51"/>
        <v>0</v>
      </c>
      <c r="BF28">
        <f t="shared" si="51"/>
        <v>0</v>
      </c>
      <c r="BG28">
        <f t="shared" si="39"/>
        <v>0</v>
      </c>
      <c r="BH28">
        <f t="shared" si="40"/>
        <v>0</v>
      </c>
      <c r="BI28" s="14">
        <f>BI22/BI19</f>
        <v>1.3312278555315917</v>
      </c>
      <c r="BJ28" s="12">
        <f t="shared" si="41"/>
        <v>0</v>
      </c>
      <c r="BK28" s="12">
        <f t="shared" si="42"/>
        <v>0</v>
      </c>
      <c r="BL28" s="12">
        <f t="shared" si="43"/>
        <v>0</v>
      </c>
      <c r="BM28" s="13">
        <f t="shared" si="52"/>
        <v>0</v>
      </c>
      <c r="BN28">
        <f t="shared" si="52"/>
        <v>0</v>
      </c>
      <c r="BO28">
        <f t="shared" si="44"/>
        <v>0</v>
      </c>
      <c r="BP28">
        <f t="shared" si="45"/>
        <v>0</v>
      </c>
      <c r="BS28">
        <f t="shared" si="46"/>
        <v>0</v>
      </c>
    </row>
    <row r="29" spans="3:71" ht="12.75">
      <c r="C29" s="31">
        <f t="shared" si="6"/>
        <v>0</v>
      </c>
      <c r="D29" s="33">
        <f t="shared" si="7"/>
        <v>0</v>
      </c>
      <c r="G29" s="8"/>
      <c r="K29" s="11">
        <f t="shared" si="8"/>
        <v>0</v>
      </c>
      <c r="L29" s="23">
        <f t="shared" si="9"/>
        <v>0</v>
      </c>
      <c r="N29" s="12">
        <f t="shared" si="10"/>
        <v>0</v>
      </c>
      <c r="O29" s="12">
        <f t="shared" si="11"/>
        <v>0</v>
      </c>
      <c r="P29" s="12">
        <f t="shared" si="12"/>
        <v>0</v>
      </c>
      <c r="Q29" s="13">
        <f t="shared" si="13"/>
        <v>0</v>
      </c>
      <c r="R29">
        <f t="shared" si="13"/>
        <v>0</v>
      </c>
      <c r="S29">
        <f t="shared" si="14"/>
        <v>0</v>
      </c>
      <c r="T29">
        <f t="shared" si="15"/>
        <v>0</v>
      </c>
      <c r="V29" s="12">
        <f t="shared" si="16"/>
        <v>0</v>
      </c>
      <c r="W29" s="12">
        <f t="shared" si="17"/>
        <v>0</v>
      </c>
      <c r="X29" s="12">
        <f t="shared" si="18"/>
        <v>0</v>
      </c>
      <c r="Y29" s="13">
        <f t="shared" si="47"/>
        <v>0</v>
      </c>
      <c r="Z29">
        <f t="shared" si="47"/>
        <v>0</v>
      </c>
      <c r="AA29">
        <f t="shared" si="19"/>
        <v>0</v>
      </c>
      <c r="AB29">
        <f t="shared" si="20"/>
        <v>0</v>
      </c>
      <c r="AD29" s="12">
        <f t="shared" si="21"/>
        <v>0</v>
      </c>
      <c r="AE29" s="12">
        <f t="shared" si="22"/>
        <v>0</v>
      </c>
      <c r="AF29" s="12">
        <f t="shared" si="23"/>
        <v>0</v>
      </c>
      <c r="AG29" s="13">
        <f t="shared" si="48"/>
        <v>0</v>
      </c>
      <c r="AH29">
        <f t="shared" si="48"/>
        <v>0</v>
      </c>
      <c r="AI29">
        <f t="shared" si="24"/>
        <v>0</v>
      </c>
      <c r="AJ29">
        <f t="shared" si="25"/>
        <v>0</v>
      </c>
      <c r="AL29" s="12">
        <f t="shared" si="26"/>
        <v>0</v>
      </c>
      <c r="AM29" s="12">
        <f t="shared" si="27"/>
        <v>0</v>
      </c>
      <c r="AN29" s="12">
        <f t="shared" si="28"/>
        <v>0</v>
      </c>
      <c r="AO29" s="13">
        <f t="shared" si="49"/>
        <v>0</v>
      </c>
      <c r="AP29">
        <f t="shared" si="49"/>
        <v>0</v>
      </c>
      <c r="AQ29">
        <f t="shared" si="29"/>
        <v>0</v>
      </c>
      <c r="AR29">
        <f t="shared" si="30"/>
        <v>0</v>
      </c>
      <c r="AT29" s="12">
        <f t="shared" si="31"/>
        <v>0</v>
      </c>
      <c r="AU29" s="12">
        <f t="shared" si="32"/>
        <v>0</v>
      </c>
      <c r="AV29" s="12">
        <f t="shared" si="33"/>
        <v>0</v>
      </c>
      <c r="AW29" s="13">
        <f t="shared" si="50"/>
        <v>0</v>
      </c>
      <c r="AX29">
        <f t="shared" si="50"/>
        <v>0</v>
      </c>
      <c r="AY29">
        <f t="shared" si="34"/>
        <v>0</v>
      </c>
      <c r="AZ29">
        <f t="shared" si="35"/>
        <v>0</v>
      </c>
      <c r="BB29" s="12">
        <f t="shared" si="36"/>
        <v>0</v>
      </c>
      <c r="BC29" s="12">
        <f t="shared" si="37"/>
        <v>0</v>
      </c>
      <c r="BD29" s="12">
        <f t="shared" si="38"/>
        <v>0</v>
      </c>
      <c r="BE29" s="13">
        <f t="shared" si="51"/>
        <v>0</v>
      </c>
      <c r="BF29">
        <f t="shared" si="51"/>
        <v>0</v>
      </c>
      <c r="BG29">
        <f t="shared" si="39"/>
        <v>0</v>
      </c>
      <c r="BH29">
        <f t="shared" si="40"/>
        <v>0</v>
      </c>
      <c r="BJ29" s="12">
        <f t="shared" si="41"/>
        <v>0</v>
      </c>
      <c r="BK29" s="12">
        <f t="shared" si="42"/>
        <v>0</v>
      </c>
      <c r="BL29" s="12">
        <f t="shared" si="43"/>
        <v>0</v>
      </c>
      <c r="BM29" s="13">
        <f t="shared" si="52"/>
        <v>0</v>
      </c>
      <c r="BN29">
        <f t="shared" si="52"/>
        <v>0</v>
      </c>
      <c r="BO29">
        <f t="shared" si="44"/>
        <v>0</v>
      </c>
      <c r="BP29">
        <f t="shared" si="45"/>
        <v>0</v>
      </c>
      <c r="BS29">
        <f t="shared" si="46"/>
        <v>0</v>
      </c>
    </row>
    <row r="30" spans="3:71" ht="12.75">
      <c r="C30" s="31">
        <f t="shared" si="6"/>
        <v>0</v>
      </c>
      <c r="D30" s="33">
        <f t="shared" si="7"/>
        <v>0</v>
      </c>
      <c r="G30" s="8"/>
      <c r="K30" s="11">
        <f t="shared" si="8"/>
        <v>0</v>
      </c>
      <c r="L30" s="23">
        <f t="shared" si="9"/>
        <v>0</v>
      </c>
      <c r="M30" s="14" t="s">
        <v>25</v>
      </c>
      <c r="N30" s="12">
        <f t="shared" si="10"/>
        <v>0</v>
      </c>
      <c r="O30" s="12">
        <f t="shared" si="11"/>
        <v>0</v>
      </c>
      <c r="P30" s="12">
        <f t="shared" si="12"/>
        <v>0</v>
      </c>
      <c r="Q30" s="13">
        <f t="shared" si="13"/>
        <v>0</v>
      </c>
      <c r="R30">
        <f t="shared" si="13"/>
        <v>0</v>
      </c>
      <c r="S30">
        <f t="shared" si="14"/>
        <v>0</v>
      </c>
      <c r="T30">
        <f t="shared" si="15"/>
        <v>0</v>
      </c>
      <c r="U30" s="14" t="s">
        <v>25</v>
      </c>
      <c r="V30" s="12">
        <f t="shared" si="16"/>
        <v>0</v>
      </c>
      <c r="W30" s="12">
        <f t="shared" si="17"/>
        <v>0</v>
      </c>
      <c r="X30" s="12">
        <f t="shared" si="18"/>
        <v>0</v>
      </c>
      <c r="Y30" s="13">
        <f t="shared" si="47"/>
        <v>0</v>
      </c>
      <c r="Z30">
        <f t="shared" si="47"/>
        <v>0</v>
      </c>
      <c r="AA30">
        <f t="shared" si="19"/>
        <v>0</v>
      </c>
      <c r="AB30">
        <f t="shared" si="20"/>
        <v>0</v>
      </c>
      <c r="AC30" s="14" t="s">
        <v>25</v>
      </c>
      <c r="AD30" s="12">
        <f t="shared" si="21"/>
        <v>0</v>
      </c>
      <c r="AE30" s="12">
        <f t="shared" si="22"/>
        <v>0</v>
      </c>
      <c r="AF30" s="12">
        <f t="shared" si="23"/>
        <v>0</v>
      </c>
      <c r="AG30" s="13">
        <f t="shared" si="48"/>
        <v>0</v>
      </c>
      <c r="AH30">
        <f t="shared" si="48"/>
        <v>0</v>
      </c>
      <c r="AI30">
        <f t="shared" si="24"/>
        <v>0</v>
      </c>
      <c r="AJ30">
        <f t="shared" si="25"/>
        <v>0</v>
      </c>
      <c r="AK30" s="14" t="s">
        <v>25</v>
      </c>
      <c r="AL30" s="12">
        <f t="shared" si="26"/>
        <v>0</v>
      </c>
      <c r="AM30" s="12">
        <f t="shared" si="27"/>
        <v>0</v>
      </c>
      <c r="AN30" s="12">
        <f t="shared" si="28"/>
        <v>0</v>
      </c>
      <c r="AO30" s="13">
        <f t="shared" si="49"/>
        <v>0</v>
      </c>
      <c r="AP30">
        <f t="shared" si="49"/>
        <v>0</v>
      </c>
      <c r="AQ30">
        <f t="shared" si="29"/>
        <v>0</v>
      </c>
      <c r="AR30">
        <f t="shared" si="30"/>
        <v>0</v>
      </c>
      <c r="AS30" s="14" t="s">
        <v>25</v>
      </c>
      <c r="AT30" s="12">
        <f t="shared" si="31"/>
        <v>0</v>
      </c>
      <c r="AU30" s="12">
        <f t="shared" si="32"/>
        <v>0</v>
      </c>
      <c r="AV30" s="12">
        <f t="shared" si="33"/>
        <v>0</v>
      </c>
      <c r="AW30" s="13">
        <f t="shared" si="50"/>
        <v>0</v>
      </c>
      <c r="AX30">
        <f t="shared" si="50"/>
        <v>0</v>
      </c>
      <c r="AY30">
        <f t="shared" si="34"/>
        <v>0</v>
      </c>
      <c r="AZ30">
        <f t="shared" si="35"/>
        <v>0</v>
      </c>
      <c r="BA30" s="14" t="s">
        <v>25</v>
      </c>
      <c r="BB30" s="12">
        <f t="shared" si="36"/>
        <v>0</v>
      </c>
      <c r="BC30" s="12">
        <f t="shared" si="37"/>
        <v>0</v>
      </c>
      <c r="BD30" s="12">
        <f t="shared" si="38"/>
        <v>0</v>
      </c>
      <c r="BE30" s="13">
        <f t="shared" si="51"/>
        <v>0</v>
      </c>
      <c r="BF30">
        <f t="shared" si="51"/>
        <v>0</v>
      </c>
      <c r="BG30">
        <f t="shared" si="39"/>
        <v>0</v>
      </c>
      <c r="BH30">
        <f t="shared" si="40"/>
        <v>0</v>
      </c>
      <c r="BI30" s="14" t="s">
        <v>25</v>
      </c>
      <c r="BJ30" s="12">
        <f t="shared" si="41"/>
        <v>0</v>
      </c>
      <c r="BK30" s="12">
        <f t="shared" si="42"/>
        <v>0</v>
      </c>
      <c r="BL30" s="12">
        <f t="shared" si="43"/>
        <v>0</v>
      </c>
      <c r="BM30" s="13">
        <f t="shared" si="52"/>
        <v>0</v>
      </c>
      <c r="BN30">
        <f t="shared" si="52"/>
        <v>0</v>
      </c>
      <c r="BO30">
        <f t="shared" si="44"/>
        <v>0</v>
      </c>
      <c r="BP30">
        <f t="shared" si="45"/>
        <v>0</v>
      </c>
      <c r="BS30">
        <f t="shared" si="46"/>
        <v>0</v>
      </c>
    </row>
    <row r="31" spans="3:71" ht="12.75">
      <c r="C31" s="31">
        <f t="shared" si="6"/>
        <v>0</v>
      </c>
      <c r="D31" s="33">
        <f t="shared" si="7"/>
        <v>0</v>
      </c>
      <c r="G31" s="8"/>
      <c r="K31" s="11">
        <f t="shared" si="8"/>
        <v>0</v>
      </c>
      <c r="L31" s="23">
        <f t="shared" si="9"/>
        <v>0</v>
      </c>
      <c r="M31" s="14">
        <f>M25/M19</f>
        <v>9.708462369939289</v>
      </c>
      <c r="N31" s="12">
        <f t="shared" si="10"/>
        <v>0</v>
      </c>
      <c r="O31" s="12">
        <f t="shared" si="11"/>
        <v>0</v>
      </c>
      <c r="P31" s="12">
        <f t="shared" si="12"/>
        <v>0</v>
      </c>
      <c r="Q31" s="13">
        <f t="shared" si="13"/>
        <v>0</v>
      </c>
      <c r="R31">
        <f t="shared" si="13"/>
        <v>0</v>
      </c>
      <c r="S31">
        <f t="shared" si="14"/>
        <v>0</v>
      </c>
      <c r="T31">
        <f t="shared" si="15"/>
        <v>0</v>
      </c>
      <c r="U31" s="14">
        <f>U25/U19</f>
        <v>9.706048549610413</v>
      </c>
      <c r="V31" s="12">
        <f t="shared" si="16"/>
        <v>0</v>
      </c>
      <c r="W31" s="12">
        <f t="shared" si="17"/>
        <v>0</v>
      </c>
      <c r="X31" s="12">
        <f t="shared" si="18"/>
        <v>0</v>
      </c>
      <c r="Y31" s="13">
        <f t="shared" si="47"/>
        <v>0</v>
      </c>
      <c r="Z31">
        <f t="shared" si="47"/>
        <v>0</v>
      </c>
      <c r="AA31">
        <f t="shared" si="19"/>
        <v>0</v>
      </c>
      <c r="AB31">
        <f t="shared" si="20"/>
        <v>0</v>
      </c>
      <c r="AC31" s="14">
        <f>AC25/AC19</f>
        <v>9.704675478853305</v>
      </c>
      <c r="AD31" s="12">
        <f t="shared" si="21"/>
        <v>0</v>
      </c>
      <c r="AE31" s="12">
        <f t="shared" si="22"/>
        <v>0</v>
      </c>
      <c r="AF31" s="12">
        <f t="shared" si="23"/>
        <v>0</v>
      </c>
      <c r="AG31" s="13">
        <f t="shared" si="48"/>
        <v>0</v>
      </c>
      <c r="AH31">
        <f t="shared" si="48"/>
        <v>0</v>
      </c>
      <c r="AI31">
        <f t="shared" si="24"/>
        <v>0</v>
      </c>
      <c r="AJ31">
        <f t="shared" si="25"/>
        <v>0</v>
      </c>
      <c r="AK31" s="14">
        <f>AK25/AK19</f>
        <v>9.704443141746207</v>
      </c>
      <c r="AL31" s="12">
        <f t="shared" si="26"/>
        <v>0</v>
      </c>
      <c r="AM31" s="12">
        <f t="shared" si="27"/>
        <v>0</v>
      </c>
      <c r="AN31" s="12">
        <f t="shared" si="28"/>
        <v>0</v>
      </c>
      <c r="AO31" s="13">
        <f t="shared" si="49"/>
        <v>0</v>
      </c>
      <c r="AP31">
        <f t="shared" si="49"/>
        <v>0</v>
      </c>
      <c r="AQ31">
        <f t="shared" si="29"/>
        <v>0</v>
      </c>
      <c r="AR31">
        <f t="shared" si="30"/>
        <v>0</v>
      </c>
      <c r="AS31" s="14">
        <f>AS25/AS19</f>
        <v>9.704329075880734</v>
      </c>
      <c r="AT31" s="12">
        <f t="shared" si="31"/>
        <v>0</v>
      </c>
      <c r="AU31" s="12">
        <f t="shared" si="32"/>
        <v>0</v>
      </c>
      <c r="AV31" s="12">
        <f t="shared" si="33"/>
        <v>0</v>
      </c>
      <c r="AW31" s="13">
        <f t="shared" si="50"/>
        <v>0</v>
      </c>
      <c r="AX31">
        <f t="shared" si="50"/>
        <v>0</v>
      </c>
      <c r="AY31">
        <f t="shared" si="34"/>
        <v>0</v>
      </c>
      <c r="AZ31">
        <f t="shared" si="35"/>
        <v>0</v>
      </c>
      <c r="BA31" s="14">
        <f>BA25/BA19</f>
        <v>9.704294695219469</v>
      </c>
      <c r="BB31" s="12">
        <f t="shared" si="36"/>
        <v>0</v>
      </c>
      <c r="BC31" s="12">
        <f t="shared" si="37"/>
        <v>0</v>
      </c>
      <c r="BD31" s="12">
        <f t="shared" si="38"/>
        <v>0</v>
      </c>
      <c r="BE31" s="13">
        <f t="shared" si="51"/>
        <v>0</v>
      </c>
      <c r="BF31">
        <f t="shared" si="51"/>
        <v>0</v>
      </c>
      <c r="BG31">
        <f t="shared" si="39"/>
        <v>0</v>
      </c>
      <c r="BH31">
        <f t="shared" si="40"/>
        <v>0</v>
      </c>
      <c r="BI31" s="14">
        <f>BI25/BI19</f>
        <v>9.704284145117903</v>
      </c>
      <c r="BJ31" s="12">
        <f t="shared" si="41"/>
        <v>0</v>
      </c>
      <c r="BK31" s="12">
        <f t="shared" si="42"/>
        <v>0</v>
      </c>
      <c r="BL31" s="12">
        <f t="shared" si="43"/>
        <v>0</v>
      </c>
      <c r="BM31" s="13">
        <f t="shared" si="52"/>
        <v>0</v>
      </c>
      <c r="BN31">
        <f t="shared" si="52"/>
        <v>0</v>
      </c>
      <c r="BO31">
        <f t="shared" si="44"/>
        <v>0</v>
      </c>
      <c r="BP31">
        <f t="shared" si="45"/>
        <v>0</v>
      </c>
      <c r="BS31">
        <f t="shared" si="46"/>
        <v>0</v>
      </c>
    </row>
    <row r="32" spans="3:71" ht="12.75">
      <c r="C32" s="31">
        <f t="shared" si="6"/>
        <v>0</v>
      </c>
      <c r="D32" s="33">
        <f t="shared" si="7"/>
        <v>0</v>
      </c>
      <c r="K32" s="11">
        <f t="shared" si="8"/>
        <v>0</v>
      </c>
      <c r="L32" s="23">
        <f t="shared" si="9"/>
        <v>0</v>
      </c>
      <c r="N32" s="12">
        <f t="shared" si="10"/>
        <v>0</v>
      </c>
      <c r="O32" s="12">
        <f t="shared" si="11"/>
        <v>0</v>
      </c>
      <c r="P32" s="12">
        <f t="shared" si="12"/>
        <v>0</v>
      </c>
      <c r="Q32" s="13">
        <f t="shared" si="13"/>
        <v>0</v>
      </c>
      <c r="R32">
        <f t="shared" si="13"/>
        <v>0</v>
      </c>
      <c r="S32">
        <f t="shared" si="14"/>
        <v>0</v>
      </c>
      <c r="T32">
        <f t="shared" si="15"/>
        <v>0</v>
      </c>
      <c r="V32" s="12">
        <f t="shared" si="16"/>
        <v>0</v>
      </c>
      <c r="W32" s="12">
        <f t="shared" si="17"/>
        <v>0</v>
      </c>
      <c r="X32" s="12">
        <f t="shared" si="18"/>
        <v>0</v>
      </c>
      <c r="Y32" s="13">
        <f t="shared" si="47"/>
        <v>0</v>
      </c>
      <c r="Z32">
        <f t="shared" si="47"/>
        <v>0</v>
      </c>
      <c r="AA32">
        <f t="shared" si="19"/>
        <v>0</v>
      </c>
      <c r="AB32">
        <f t="shared" si="20"/>
        <v>0</v>
      </c>
      <c r="AD32" s="12">
        <f t="shared" si="21"/>
        <v>0</v>
      </c>
      <c r="AE32" s="12">
        <f t="shared" si="22"/>
        <v>0</v>
      </c>
      <c r="AF32" s="12">
        <f t="shared" si="23"/>
        <v>0</v>
      </c>
      <c r="AG32" s="13">
        <f t="shared" si="48"/>
        <v>0</v>
      </c>
      <c r="AH32">
        <f t="shared" si="48"/>
        <v>0</v>
      </c>
      <c r="AI32">
        <f t="shared" si="24"/>
        <v>0</v>
      </c>
      <c r="AJ32">
        <f t="shared" si="25"/>
        <v>0</v>
      </c>
      <c r="AL32" s="12">
        <f t="shared" si="26"/>
        <v>0</v>
      </c>
      <c r="AM32" s="12">
        <f t="shared" si="27"/>
        <v>0</v>
      </c>
      <c r="AN32" s="12">
        <f t="shared" si="28"/>
        <v>0</v>
      </c>
      <c r="AO32" s="13">
        <f t="shared" si="49"/>
        <v>0</v>
      </c>
      <c r="AP32">
        <f t="shared" si="49"/>
        <v>0</v>
      </c>
      <c r="AQ32">
        <f t="shared" si="29"/>
        <v>0</v>
      </c>
      <c r="AR32">
        <f t="shared" si="30"/>
        <v>0</v>
      </c>
      <c r="AT32" s="12">
        <f t="shared" si="31"/>
        <v>0</v>
      </c>
      <c r="AU32" s="12">
        <f t="shared" si="32"/>
        <v>0</v>
      </c>
      <c r="AV32" s="12">
        <f t="shared" si="33"/>
        <v>0</v>
      </c>
      <c r="AW32" s="13">
        <f t="shared" si="50"/>
        <v>0</v>
      </c>
      <c r="AX32">
        <f t="shared" si="50"/>
        <v>0</v>
      </c>
      <c r="AY32">
        <f t="shared" si="34"/>
        <v>0</v>
      </c>
      <c r="AZ32">
        <f t="shared" si="35"/>
        <v>0</v>
      </c>
      <c r="BB32" s="12">
        <f t="shared" si="36"/>
        <v>0</v>
      </c>
      <c r="BC32" s="12">
        <f t="shared" si="37"/>
        <v>0</v>
      </c>
      <c r="BD32" s="12">
        <f t="shared" si="38"/>
        <v>0</v>
      </c>
      <c r="BE32" s="13">
        <f t="shared" si="51"/>
        <v>0</v>
      </c>
      <c r="BF32">
        <f t="shared" si="51"/>
        <v>0</v>
      </c>
      <c r="BG32">
        <f t="shared" si="39"/>
        <v>0</v>
      </c>
      <c r="BH32">
        <f t="shared" si="40"/>
        <v>0</v>
      </c>
      <c r="BJ32" s="12">
        <f t="shared" si="41"/>
        <v>0</v>
      </c>
      <c r="BK32" s="12">
        <f t="shared" si="42"/>
        <v>0</v>
      </c>
      <c r="BL32" s="12">
        <f t="shared" si="43"/>
        <v>0</v>
      </c>
      <c r="BM32" s="13">
        <f t="shared" si="52"/>
        <v>0</v>
      </c>
      <c r="BN32">
        <f t="shared" si="52"/>
        <v>0</v>
      </c>
      <c r="BO32">
        <f t="shared" si="44"/>
        <v>0</v>
      </c>
      <c r="BP32">
        <f t="shared" si="45"/>
        <v>0</v>
      </c>
      <c r="BS32">
        <f t="shared" si="46"/>
        <v>0</v>
      </c>
    </row>
    <row r="33" spans="3:71" ht="12.75">
      <c r="C33" s="31">
        <f t="shared" si="6"/>
        <v>0</v>
      </c>
      <c r="D33" s="33">
        <f t="shared" si="7"/>
        <v>0</v>
      </c>
      <c r="K33" s="11">
        <f t="shared" si="8"/>
        <v>0</v>
      </c>
      <c r="L33" s="23">
        <f t="shared" si="9"/>
        <v>0</v>
      </c>
      <c r="M33" s="14" t="s">
        <v>36</v>
      </c>
      <c r="N33" s="12">
        <f t="shared" si="10"/>
        <v>0</v>
      </c>
      <c r="O33" s="12">
        <f t="shared" si="11"/>
        <v>0</v>
      </c>
      <c r="P33" s="12">
        <f t="shared" si="12"/>
        <v>0</v>
      </c>
      <c r="Q33" s="13">
        <f t="shared" si="13"/>
        <v>0</v>
      </c>
      <c r="R33">
        <f t="shared" si="13"/>
        <v>0</v>
      </c>
      <c r="S33">
        <f t="shared" si="14"/>
        <v>0</v>
      </c>
      <c r="T33">
        <f t="shared" si="15"/>
        <v>0</v>
      </c>
      <c r="U33" s="14" t="s">
        <v>36</v>
      </c>
      <c r="V33" s="12">
        <f t="shared" si="16"/>
        <v>0</v>
      </c>
      <c r="W33" s="12">
        <f t="shared" si="17"/>
        <v>0</v>
      </c>
      <c r="X33" s="12">
        <f t="shared" si="18"/>
        <v>0</v>
      </c>
      <c r="Y33" s="13">
        <f t="shared" si="47"/>
        <v>0</v>
      </c>
      <c r="Z33">
        <f t="shared" si="47"/>
        <v>0</v>
      </c>
      <c r="AA33">
        <f t="shared" si="19"/>
        <v>0</v>
      </c>
      <c r="AB33">
        <f t="shared" si="20"/>
        <v>0</v>
      </c>
      <c r="AC33" s="14" t="s">
        <v>36</v>
      </c>
      <c r="AD33" s="12">
        <f t="shared" si="21"/>
        <v>0</v>
      </c>
      <c r="AE33" s="12">
        <f t="shared" si="22"/>
        <v>0</v>
      </c>
      <c r="AF33" s="12">
        <f t="shared" si="23"/>
        <v>0</v>
      </c>
      <c r="AG33" s="13">
        <f t="shared" si="48"/>
        <v>0</v>
      </c>
      <c r="AH33">
        <f t="shared" si="48"/>
        <v>0</v>
      </c>
      <c r="AI33">
        <f t="shared" si="24"/>
        <v>0</v>
      </c>
      <c r="AJ33">
        <f t="shared" si="25"/>
        <v>0</v>
      </c>
      <c r="AK33" s="14" t="s">
        <v>36</v>
      </c>
      <c r="AL33" s="12">
        <f t="shared" si="26"/>
        <v>0</v>
      </c>
      <c r="AM33" s="12">
        <f t="shared" si="27"/>
        <v>0</v>
      </c>
      <c r="AN33" s="12">
        <f t="shared" si="28"/>
        <v>0</v>
      </c>
      <c r="AO33" s="13">
        <f t="shared" si="49"/>
        <v>0</v>
      </c>
      <c r="AP33">
        <f t="shared" si="49"/>
        <v>0</v>
      </c>
      <c r="AQ33">
        <f t="shared" si="29"/>
        <v>0</v>
      </c>
      <c r="AR33">
        <f t="shared" si="30"/>
        <v>0</v>
      </c>
      <c r="AS33" s="14" t="s">
        <v>36</v>
      </c>
      <c r="AT33" s="12">
        <f t="shared" si="31"/>
        <v>0</v>
      </c>
      <c r="AU33" s="12">
        <f t="shared" si="32"/>
        <v>0</v>
      </c>
      <c r="AV33" s="12">
        <f t="shared" si="33"/>
        <v>0</v>
      </c>
      <c r="AW33" s="13">
        <f t="shared" si="50"/>
        <v>0</v>
      </c>
      <c r="AX33">
        <f t="shared" si="50"/>
        <v>0</v>
      </c>
      <c r="AY33">
        <f t="shared" si="34"/>
        <v>0</v>
      </c>
      <c r="AZ33">
        <f t="shared" si="35"/>
        <v>0</v>
      </c>
      <c r="BA33" s="14" t="s">
        <v>36</v>
      </c>
      <c r="BB33" s="12">
        <f t="shared" si="36"/>
        <v>0</v>
      </c>
      <c r="BC33" s="12">
        <f t="shared" si="37"/>
        <v>0</v>
      </c>
      <c r="BD33" s="12">
        <f t="shared" si="38"/>
        <v>0</v>
      </c>
      <c r="BE33" s="13">
        <f t="shared" si="51"/>
        <v>0</v>
      </c>
      <c r="BF33">
        <f t="shared" si="51"/>
        <v>0</v>
      </c>
      <c r="BG33">
        <f t="shared" si="39"/>
        <v>0</v>
      </c>
      <c r="BH33">
        <f t="shared" si="40"/>
        <v>0</v>
      </c>
      <c r="BI33" s="14" t="s">
        <v>36</v>
      </c>
      <c r="BJ33" s="12">
        <f t="shared" si="41"/>
        <v>0</v>
      </c>
      <c r="BK33" s="12">
        <f t="shared" si="42"/>
        <v>0</v>
      </c>
      <c r="BL33" s="12">
        <f t="shared" si="43"/>
        <v>0</v>
      </c>
      <c r="BM33" s="13">
        <f t="shared" si="52"/>
        <v>0</v>
      </c>
      <c r="BN33">
        <f t="shared" si="52"/>
        <v>0</v>
      </c>
      <c r="BO33">
        <f t="shared" si="44"/>
        <v>0</v>
      </c>
      <c r="BP33">
        <f t="shared" si="45"/>
        <v>0</v>
      </c>
      <c r="BS33">
        <f t="shared" si="46"/>
        <v>0</v>
      </c>
    </row>
    <row r="34" spans="3:71" ht="12.75">
      <c r="C34" s="31">
        <f t="shared" si="6"/>
        <v>0</v>
      </c>
      <c r="D34" s="33">
        <f t="shared" si="7"/>
        <v>0</v>
      </c>
      <c r="K34" s="11">
        <f t="shared" si="8"/>
        <v>0</v>
      </c>
      <c r="L34" s="23">
        <f t="shared" si="9"/>
        <v>0</v>
      </c>
      <c r="M34" s="14">
        <f>J24</f>
        <v>10.46685395117563</v>
      </c>
      <c r="N34" s="12">
        <f t="shared" si="10"/>
        <v>0</v>
      </c>
      <c r="O34" s="12">
        <f t="shared" si="11"/>
        <v>0</v>
      </c>
      <c r="P34" s="12">
        <f t="shared" si="12"/>
        <v>0</v>
      </c>
      <c r="Q34" s="13">
        <f t="shared" si="13"/>
        <v>0</v>
      </c>
      <c r="R34">
        <f t="shared" si="13"/>
        <v>0</v>
      </c>
      <c r="S34">
        <f t="shared" si="14"/>
        <v>0</v>
      </c>
      <c r="T34">
        <f t="shared" si="15"/>
        <v>0</v>
      </c>
      <c r="U34" s="14">
        <f>M37</f>
        <v>10.46685395117563</v>
      </c>
      <c r="V34" s="12">
        <f t="shared" si="16"/>
        <v>0</v>
      </c>
      <c r="W34" s="12">
        <f t="shared" si="17"/>
        <v>0</v>
      </c>
      <c r="X34" s="12">
        <f t="shared" si="18"/>
        <v>0</v>
      </c>
      <c r="Y34" s="13">
        <f t="shared" si="47"/>
        <v>0</v>
      </c>
      <c r="Z34">
        <f t="shared" si="47"/>
        <v>0</v>
      </c>
      <c r="AA34">
        <f t="shared" si="19"/>
        <v>0</v>
      </c>
      <c r="AB34">
        <f t="shared" si="20"/>
        <v>0</v>
      </c>
      <c r="AC34" s="14">
        <f>U37</f>
        <v>10.464834006357313</v>
      </c>
      <c r="AD34" s="12">
        <f t="shared" si="21"/>
        <v>0</v>
      </c>
      <c r="AE34" s="12">
        <f t="shared" si="22"/>
        <v>0</v>
      </c>
      <c r="AF34" s="12">
        <f t="shared" si="23"/>
        <v>0</v>
      </c>
      <c r="AG34" s="13">
        <f t="shared" si="48"/>
        <v>0</v>
      </c>
      <c r="AH34">
        <f t="shared" si="48"/>
        <v>0</v>
      </c>
      <c r="AI34">
        <f t="shared" si="24"/>
        <v>0</v>
      </c>
      <c r="AJ34">
        <f t="shared" si="25"/>
        <v>0</v>
      </c>
      <c r="AK34" s="14">
        <f>AC37</f>
        <v>10.463311991181465</v>
      </c>
      <c r="AL34" s="12">
        <f t="shared" si="26"/>
        <v>0</v>
      </c>
      <c r="AM34" s="12">
        <f t="shared" si="27"/>
        <v>0</v>
      </c>
      <c r="AN34" s="12">
        <f t="shared" si="28"/>
        <v>0</v>
      </c>
      <c r="AO34" s="13">
        <f t="shared" si="49"/>
        <v>0</v>
      </c>
      <c r="AP34">
        <f t="shared" si="49"/>
        <v>0</v>
      </c>
      <c r="AQ34">
        <f t="shared" si="29"/>
        <v>0</v>
      </c>
      <c r="AR34">
        <f t="shared" si="30"/>
        <v>0</v>
      </c>
      <c r="AS34" s="14">
        <f>AK37</f>
        <v>10.462862955518595</v>
      </c>
      <c r="AT34" s="12">
        <f t="shared" si="31"/>
        <v>0</v>
      </c>
      <c r="AU34" s="12">
        <f t="shared" si="32"/>
        <v>0</v>
      </c>
      <c r="AV34" s="12">
        <f t="shared" si="33"/>
        <v>0</v>
      </c>
      <c r="AW34" s="13">
        <f t="shared" si="50"/>
        <v>0</v>
      </c>
      <c r="AX34">
        <f t="shared" si="50"/>
        <v>0</v>
      </c>
      <c r="AY34">
        <f t="shared" si="34"/>
        <v>0</v>
      </c>
      <c r="AZ34">
        <f t="shared" si="35"/>
        <v>0</v>
      </c>
      <c r="BA34" s="14">
        <f>AS37</f>
        <v>10.462798100088847</v>
      </c>
      <c r="BB34" s="12">
        <f t="shared" si="36"/>
        <v>0</v>
      </c>
      <c r="BC34" s="12">
        <f t="shared" si="37"/>
        <v>0</v>
      </c>
      <c r="BD34" s="12">
        <f t="shared" si="38"/>
        <v>0</v>
      </c>
      <c r="BE34" s="13">
        <f t="shared" si="51"/>
        <v>0</v>
      </c>
      <c r="BF34">
        <f t="shared" si="51"/>
        <v>0</v>
      </c>
      <c r="BG34">
        <f t="shared" si="39"/>
        <v>0</v>
      </c>
      <c r="BH34">
        <f t="shared" si="40"/>
        <v>0</v>
      </c>
      <c r="BI34" s="14">
        <f>BA37</f>
        <v>10.462779966824936</v>
      </c>
      <c r="BJ34" s="12">
        <f t="shared" si="41"/>
        <v>0</v>
      </c>
      <c r="BK34" s="12">
        <f t="shared" si="42"/>
        <v>0</v>
      </c>
      <c r="BL34" s="12">
        <f t="shared" si="43"/>
        <v>0</v>
      </c>
      <c r="BM34" s="13">
        <f t="shared" si="52"/>
        <v>0</v>
      </c>
      <c r="BN34">
        <f t="shared" si="52"/>
        <v>0</v>
      </c>
      <c r="BO34">
        <f t="shared" si="44"/>
        <v>0</v>
      </c>
      <c r="BP34">
        <f t="shared" si="45"/>
        <v>0</v>
      </c>
      <c r="BS34">
        <f t="shared" si="46"/>
        <v>0</v>
      </c>
    </row>
    <row r="35" spans="3:71" ht="12.75">
      <c r="C35" s="31">
        <f t="shared" si="6"/>
        <v>0</v>
      </c>
      <c r="D35" s="33">
        <f t="shared" si="7"/>
        <v>0</v>
      </c>
      <c r="K35" s="11">
        <f t="shared" si="8"/>
        <v>0</v>
      </c>
      <c r="L35" s="23">
        <f t="shared" si="9"/>
        <v>0</v>
      </c>
      <c r="N35" s="12">
        <f t="shared" si="10"/>
        <v>0</v>
      </c>
      <c r="O35" s="12">
        <f t="shared" si="11"/>
        <v>0</v>
      </c>
      <c r="P35" s="12">
        <f t="shared" si="12"/>
        <v>0</v>
      </c>
      <c r="Q35" s="13">
        <f t="shared" si="13"/>
        <v>0</v>
      </c>
      <c r="R35">
        <f t="shared" si="13"/>
        <v>0</v>
      </c>
      <c r="S35">
        <f t="shared" si="14"/>
        <v>0</v>
      </c>
      <c r="T35">
        <f t="shared" si="15"/>
        <v>0</v>
      </c>
      <c r="V35" s="12">
        <f t="shared" si="16"/>
        <v>0</v>
      </c>
      <c r="W35" s="12">
        <f t="shared" si="17"/>
        <v>0</v>
      </c>
      <c r="X35" s="12">
        <f t="shared" si="18"/>
        <v>0</v>
      </c>
      <c r="Y35" s="13">
        <f t="shared" si="47"/>
        <v>0</v>
      </c>
      <c r="Z35">
        <f t="shared" si="47"/>
        <v>0</v>
      </c>
      <c r="AA35">
        <f t="shared" si="19"/>
        <v>0</v>
      </c>
      <c r="AB35">
        <f t="shared" si="20"/>
        <v>0</v>
      </c>
      <c r="AD35" s="12">
        <f t="shared" si="21"/>
        <v>0</v>
      </c>
      <c r="AE35" s="12">
        <f t="shared" si="22"/>
        <v>0</v>
      </c>
      <c r="AF35" s="12">
        <f t="shared" si="23"/>
        <v>0</v>
      </c>
      <c r="AG35" s="13">
        <f t="shared" si="48"/>
        <v>0</v>
      </c>
      <c r="AH35">
        <f t="shared" si="48"/>
        <v>0</v>
      </c>
      <c r="AI35">
        <f t="shared" si="24"/>
        <v>0</v>
      </c>
      <c r="AJ35">
        <f t="shared" si="25"/>
        <v>0</v>
      </c>
      <c r="AL35" s="12">
        <f t="shared" si="26"/>
        <v>0</v>
      </c>
      <c r="AM35" s="12">
        <f t="shared" si="27"/>
        <v>0</v>
      </c>
      <c r="AN35" s="12">
        <f t="shared" si="28"/>
        <v>0</v>
      </c>
      <c r="AO35" s="13">
        <f t="shared" si="49"/>
        <v>0</v>
      </c>
      <c r="AP35">
        <f t="shared" si="49"/>
        <v>0</v>
      </c>
      <c r="AQ35">
        <f t="shared" si="29"/>
        <v>0</v>
      </c>
      <c r="AR35">
        <f t="shared" si="30"/>
        <v>0</v>
      </c>
      <c r="AT35" s="12">
        <f t="shared" si="31"/>
        <v>0</v>
      </c>
      <c r="AU35" s="12">
        <f t="shared" si="32"/>
        <v>0</v>
      </c>
      <c r="AV35" s="12">
        <f t="shared" si="33"/>
        <v>0</v>
      </c>
      <c r="AW35" s="13">
        <f t="shared" si="50"/>
        <v>0</v>
      </c>
      <c r="AX35">
        <f t="shared" si="50"/>
        <v>0</v>
      </c>
      <c r="AY35">
        <f t="shared" si="34"/>
        <v>0</v>
      </c>
      <c r="AZ35">
        <f t="shared" si="35"/>
        <v>0</v>
      </c>
      <c r="BB35" s="12">
        <f t="shared" si="36"/>
        <v>0</v>
      </c>
      <c r="BC35" s="12">
        <f t="shared" si="37"/>
        <v>0</v>
      </c>
      <c r="BD35" s="12">
        <f t="shared" si="38"/>
        <v>0</v>
      </c>
      <c r="BE35" s="13">
        <f t="shared" si="51"/>
        <v>0</v>
      </c>
      <c r="BF35">
        <f t="shared" si="51"/>
        <v>0</v>
      </c>
      <c r="BG35">
        <f t="shared" si="39"/>
        <v>0</v>
      </c>
      <c r="BH35">
        <f t="shared" si="40"/>
        <v>0</v>
      </c>
      <c r="BJ35" s="12">
        <f t="shared" si="41"/>
        <v>0</v>
      </c>
      <c r="BK35" s="12">
        <f t="shared" si="42"/>
        <v>0</v>
      </c>
      <c r="BL35" s="12">
        <f t="shared" si="43"/>
        <v>0</v>
      </c>
      <c r="BM35" s="13">
        <f t="shared" si="52"/>
        <v>0</v>
      </c>
      <c r="BN35">
        <f t="shared" si="52"/>
        <v>0</v>
      </c>
      <c r="BO35">
        <f t="shared" si="44"/>
        <v>0</v>
      </c>
      <c r="BP35">
        <f t="shared" si="45"/>
        <v>0</v>
      </c>
      <c r="BS35">
        <f t="shared" si="46"/>
        <v>0</v>
      </c>
    </row>
    <row r="36" spans="3:71" ht="12.75">
      <c r="C36" s="31">
        <f t="shared" si="6"/>
        <v>0</v>
      </c>
      <c r="D36" s="33">
        <f t="shared" si="7"/>
        <v>0</v>
      </c>
      <c r="K36" s="11">
        <f t="shared" si="8"/>
        <v>0</v>
      </c>
      <c r="L36" s="23">
        <f t="shared" si="9"/>
        <v>0</v>
      </c>
      <c r="M36" s="14" t="s">
        <v>37</v>
      </c>
      <c r="N36" s="12">
        <f t="shared" si="10"/>
        <v>0</v>
      </c>
      <c r="O36" s="12">
        <f t="shared" si="11"/>
        <v>0</v>
      </c>
      <c r="P36" s="12">
        <f t="shared" si="12"/>
        <v>0</v>
      </c>
      <c r="Q36" s="13">
        <f t="shared" si="13"/>
        <v>0</v>
      </c>
      <c r="R36">
        <f t="shared" si="13"/>
        <v>0</v>
      </c>
      <c r="S36">
        <f t="shared" si="14"/>
        <v>0</v>
      </c>
      <c r="T36">
        <f t="shared" si="15"/>
        <v>0</v>
      </c>
      <c r="U36" s="14" t="s">
        <v>37</v>
      </c>
      <c r="V36" s="12">
        <f t="shared" si="16"/>
        <v>0</v>
      </c>
      <c r="W36" s="12">
        <f t="shared" si="17"/>
        <v>0</v>
      </c>
      <c r="X36" s="12">
        <f t="shared" si="18"/>
        <v>0</v>
      </c>
      <c r="Y36" s="13">
        <f t="shared" si="47"/>
        <v>0</v>
      </c>
      <c r="Z36">
        <f t="shared" si="47"/>
        <v>0</v>
      </c>
      <c r="AA36">
        <f t="shared" si="19"/>
        <v>0</v>
      </c>
      <c r="AB36">
        <f t="shared" si="20"/>
        <v>0</v>
      </c>
      <c r="AC36" s="14" t="s">
        <v>37</v>
      </c>
      <c r="AD36" s="12">
        <f t="shared" si="21"/>
        <v>0</v>
      </c>
      <c r="AE36" s="12">
        <f t="shared" si="22"/>
        <v>0</v>
      </c>
      <c r="AF36" s="12">
        <f t="shared" si="23"/>
        <v>0</v>
      </c>
      <c r="AG36" s="13">
        <f t="shared" si="48"/>
        <v>0</v>
      </c>
      <c r="AH36">
        <f t="shared" si="48"/>
        <v>0</v>
      </c>
      <c r="AI36">
        <f t="shared" si="24"/>
        <v>0</v>
      </c>
      <c r="AJ36">
        <f t="shared" si="25"/>
        <v>0</v>
      </c>
      <c r="AK36" s="14" t="s">
        <v>37</v>
      </c>
      <c r="AL36" s="12">
        <f t="shared" si="26"/>
        <v>0</v>
      </c>
      <c r="AM36" s="12">
        <f t="shared" si="27"/>
        <v>0</v>
      </c>
      <c r="AN36" s="12">
        <f t="shared" si="28"/>
        <v>0</v>
      </c>
      <c r="AO36" s="13">
        <f t="shared" si="49"/>
        <v>0</v>
      </c>
      <c r="AP36">
        <f t="shared" si="49"/>
        <v>0</v>
      </c>
      <c r="AQ36">
        <f t="shared" si="29"/>
        <v>0</v>
      </c>
      <c r="AR36">
        <f t="shared" si="30"/>
        <v>0</v>
      </c>
      <c r="AS36" s="14" t="s">
        <v>37</v>
      </c>
      <c r="AT36" s="12">
        <f t="shared" si="31"/>
        <v>0</v>
      </c>
      <c r="AU36" s="12">
        <f t="shared" si="32"/>
        <v>0</v>
      </c>
      <c r="AV36" s="12">
        <f t="shared" si="33"/>
        <v>0</v>
      </c>
      <c r="AW36" s="13">
        <f t="shared" si="50"/>
        <v>0</v>
      </c>
      <c r="AX36">
        <f t="shared" si="50"/>
        <v>0</v>
      </c>
      <c r="AY36">
        <f t="shared" si="34"/>
        <v>0</v>
      </c>
      <c r="AZ36">
        <f t="shared" si="35"/>
        <v>0</v>
      </c>
      <c r="BA36" s="14" t="s">
        <v>37</v>
      </c>
      <c r="BB36" s="12">
        <f t="shared" si="36"/>
        <v>0</v>
      </c>
      <c r="BC36" s="12">
        <f t="shared" si="37"/>
        <v>0</v>
      </c>
      <c r="BD36" s="12">
        <f t="shared" si="38"/>
        <v>0</v>
      </c>
      <c r="BE36" s="13">
        <f t="shared" si="51"/>
        <v>0</v>
      </c>
      <c r="BF36">
        <f t="shared" si="51"/>
        <v>0</v>
      </c>
      <c r="BG36">
        <f t="shared" si="39"/>
        <v>0</v>
      </c>
      <c r="BH36">
        <f t="shared" si="40"/>
        <v>0</v>
      </c>
      <c r="BI36" s="14" t="s">
        <v>37</v>
      </c>
      <c r="BJ36" s="12">
        <f t="shared" si="41"/>
        <v>0</v>
      </c>
      <c r="BK36" s="12">
        <f t="shared" si="42"/>
        <v>0</v>
      </c>
      <c r="BL36" s="12">
        <f t="shared" si="43"/>
        <v>0</v>
      </c>
      <c r="BM36" s="13">
        <f t="shared" si="52"/>
        <v>0</v>
      </c>
      <c r="BN36">
        <f t="shared" si="52"/>
        <v>0</v>
      </c>
      <c r="BO36">
        <f t="shared" si="44"/>
        <v>0</v>
      </c>
      <c r="BP36">
        <f t="shared" si="45"/>
        <v>0</v>
      </c>
      <c r="BS36">
        <f t="shared" si="46"/>
        <v>0</v>
      </c>
    </row>
    <row r="37" spans="3:71" ht="12.75">
      <c r="C37" s="31">
        <f t="shared" si="6"/>
        <v>0</v>
      </c>
      <c r="D37" s="33">
        <f t="shared" si="7"/>
        <v>0</v>
      </c>
      <c r="K37" s="11">
        <f t="shared" si="8"/>
        <v>0</v>
      </c>
      <c r="L37" s="23">
        <f t="shared" si="9"/>
        <v>0</v>
      </c>
      <c r="M37" s="14">
        <f>J24</f>
        <v>10.46685395117563</v>
      </c>
      <c r="N37" s="12">
        <f t="shared" si="10"/>
        <v>0</v>
      </c>
      <c r="O37" s="12">
        <f t="shared" si="11"/>
        <v>0</v>
      </c>
      <c r="P37" s="12">
        <f t="shared" si="12"/>
        <v>0</v>
      </c>
      <c r="Q37" s="13">
        <f t="shared" si="13"/>
        <v>0</v>
      </c>
      <c r="R37">
        <f t="shared" si="13"/>
        <v>0</v>
      </c>
      <c r="S37">
        <f t="shared" si="14"/>
        <v>0</v>
      </c>
      <c r="T37">
        <f t="shared" si="15"/>
        <v>0</v>
      </c>
      <c r="U37" s="14">
        <f>$J$21*U28+U31</f>
        <v>10.464834006357313</v>
      </c>
      <c r="V37" s="12">
        <f t="shared" si="16"/>
        <v>0</v>
      </c>
      <c r="W37" s="12">
        <f t="shared" si="17"/>
        <v>0</v>
      </c>
      <c r="X37" s="12">
        <f t="shared" si="18"/>
        <v>0</v>
      </c>
      <c r="Y37" s="13">
        <f t="shared" si="47"/>
        <v>0</v>
      </c>
      <c r="Z37">
        <f t="shared" si="47"/>
        <v>0</v>
      </c>
      <c r="AA37">
        <f t="shared" si="19"/>
        <v>0</v>
      </c>
      <c r="AB37">
        <f t="shared" si="20"/>
        <v>0</v>
      </c>
      <c r="AC37" s="14">
        <f>$J$21*AC28+AC31</f>
        <v>10.463311991181465</v>
      </c>
      <c r="AD37" s="12">
        <f t="shared" si="21"/>
        <v>0</v>
      </c>
      <c r="AE37" s="12">
        <f t="shared" si="22"/>
        <v>0</v>
      </c>
      <c r="AF37" s="12">
        <f t="shared" si="23"/>
        <v>0</v>
      </c>
      <c r="AG37" s="13">
        <f t="shared" si="48"/>
        <v>0</v>
      </c>
      <c r="AH37">
        <f t="shared" si="48"/>
        <v>0</v>
      </c>
      <c r="AI37">
        <f t="shared" si="24"/>
        <v>0</v>
      </c>
      <c r="AJ37">
        <f t="shared" si="25"/>
        <v>0</v>
      </c>
      <c r="AK37" s="14">
        <f>$J$21*AK28+AK31</f>
        <v>10.462862955518595</v>
      </c>
      <c r="AL37" s="12">
        <f t="shared" si="26"/>
        <v>0</v>
      </c>
      <c r="AM37" s="12">
        <f t="shared" si="27"/>
        <v>0</v>
      </c>
      <c r="AN37" s="12">
        <f t="shared" si="28"/>
        <v>0</v>
      </c>
      <c r="AO37" s="13">
        <f t="shared" si="49"/>
        <v>0</v>
      </c>
      <c r="AP37">
        <f t="shared" si="49"/>
        <v>0</v>
      </c>
      <c r="AQ37">
        <f t="shared" si="29"/>
        <v>0</v>
      </c>
      <c r="AR37">
        <f t="shared" si="30"/>
        <v>0</v>
      </c>
      <c r="AS37" s="14">
        <f>$J$21*AS28+AS31</f>
        <v>10.462798100088847</v>
      </c>
      <c r="AT37" s="12">
        <f t="shared" si="31"/>
        <v>0</v>
      </c>
      <c r="AU37" s="12">
        <f t="shared" si="32"/>
        <v>0</v>
      </c>
      <c r="AV37" s="12">
        <f t="shared" si="33"/>
        <v>0</v>
      </c>
      <c r="AW37" s="13">
        <f t="shared" si="50"/>
        <v>0</v>
      </c>
      <c r="AX37">
        <f t="shared" si="50"/>
        <v>0</v>
      </c>
      <c r="AY37">
        <f t="shared" si="34"/>
        <v>0</v>
      </c>
      <c r="AZ37">
        <f t="shared" si="35"/>
        <v>0</v>
      </c>
      <c r="BA37" s="14">
        <f>$J$21*BA28+BA31</f>
        <v>10.462779966824936</v>
      </c>
      <c r="BB37" s="12">
        <f t="shared" si="36"/>
        <v>0</v>
      </c>
      <c r="BC37" s="12">
        <f t="shared" si="37"/>
        <v>0</v>
      </c>
      <c r="BD37" s="12">
        <f t="shared" si="38"/>
        <v>0</v>
      </c>
      <c r="BE37" s="13">
        <f t="shared" si="51"/>
        <v>0</v>
      </c>
      <c r="BF37">
        <f t="shared" si="51"/>
        <v>0</v>
      </c>
      <c r="BG37">
        <f t="shared" si="39"/>
        <v>0</v>
      </c>
      <c r="BH37">
        <f t="shared" si="40"/>
        <v>0</v>
      </c>
      <c r="BI37" s="14">
        <f>$J$21*BI28+BI31</f>
        <v>10.462774434897527</v>
      </c>
      <c r="BJ37" s="12">
        <f t="shared" si="41"/>
        <v>0</v>
      </c>
      <c r="BK37" s="12">
        <f t="shared" si="42"/>
        <v>0</v>
      </c>
      <c r="BL37" s="12">
        <f t="shared" si="43"/>
        <v>0</v>
      </c>
      <c r="BM37" s="13">
        <f t="shared" si="52"/>
        <v>0</v>
      </c>
      <c r="BN37">
        <f t="shared" si="52"/>
        <v>0</v>
      </c>
      <c r="BO37">
        <f t="shared" si="44"/>
        <v>0</v>
      </c>
      <c r="BP37">
        <f t="shared" si="45"/>
        <v>0</v>
      </c>
      <c r="BS37">
        <f t="shared" si="46"/>
        <v>0</v>
      </c>
    </row>
    <row r="38" spans="3:71" ht="12.75">
      <c r="C38" s="31">
        <f t="shared" si="6"/>
        <v>0</v>
      </c>
      <c r="D38" s="33">
        <f t="shared" si="7"/>
        <v>0</v>
      </c>
      <c r="K38" s="11">
        <f t="shared" si="8"/>
        <v>0</v>
      </c>
      <c r="L38" s="23">
        <f t="shared" si="9"/>
        <v>0</v>
      </c>
      <c r="N38" s="12">
        <f t="shared" si="10"/>
        <v>0</v>
      </c>
      <c r="O38" s="12">
        <f t="shared" si="11"/>
        <v>0</v>
      </c>
      <c r="P38" s="12">
        <f t="shared" si="12"/>
        <v>0</v>
      </c>
      <c r="Q38" s="13">
        <f t="shared" si="13"/>
        <v>0</v>
      </c>
      <c r="R38">
        <f t="shared" si="13"/>
        <v>0</v>
      </c>
      <c r="S38">
        <f t="shared" si="14"/>
        <v>0</v>
      </c>
      <c r="T38">
        <f t="shared" si="15"/>
        <v>0</v>
      </c>
      <c r="V38" s="12">
        <f t="shared" si="16"/>
        <v>0</v>
      </c>
      <c r="W38" s="12">
        <f t="shared" si="17"/>
        <v>0</v>
      </c>
      <c r="X38" s="12">
        <f t="shared" si="18"/>
        <v>0</v>
      </c>
      <c r="Y38" s="13">
        <f t="shared" si="47"/>
        <v>0</v>
      </c>
      <c r="Z38">
        <f t="shared" si="47"/>
        <v>0</v>
      </c>
      <c r="AA38">
        <f t="shared" si="19"/>
        <v>0</v>
      </c>
      <c r="AB38">
        <f t="shared" si="20"/>
        <v>0</v>
      </c>
      <c r="AD38" s="12">
        <f t="shared" si="21"/>
        <v>0</v>
      </c>
      <c r="AE38" s="12">
        <f t="shared" si="22"/>
        <v>0</v>
      </c>
      <c r="AF38" s="12">
        <f t="shared" si="23"/>
        <v>0</v>
      </c>
      <c r="AG38" s="13">
        <f t="shared" si="48"/>
        <v>0</v>
      </c>
      <c r="AH38">
        <f t="shared" si="48"/>
        <v>0</v>
      </c>
      <c r="AI38">
        <f t="shared" si="24"/>
        <v>0</v>
      </c>
      <c r="AJ38">
        <f t="shared" si="25"/>
        <v>0</v>
      </c>
      <c r="AL38" s="12">
        <f t="shared" si="26"/>
        <v>0</v>
      </c>
      <c r="AM38" s="12">
        <f t="shared" si="27"/>
        <v>0</v>
      </c>
      <c r="AN38" s="12">
        <f t="shared" si="28"/>
        <v>0</v>
      </c>
      <c r="AO38" s="13">
        <f t="shared" si="49"/>
        <v>0</v>
      </c>
      <c r="AP38">
        <f t="shared" si="49"/>
        <v>0</v>
      </c>
      <c r="AQ38">
        <f t="shared" si="29"/>
        <v>0</v>
      </c>
      <c r="AR38">
        <f t="shared" si="30"/>
        <v>0</v>
      </c>
      <c r="AT38" s="12">
        <f t="shared" si="31"/>
        <v>0</v>
      </c>
      <c r="AU38" s="12">
        <f t="shared" si="32"/>
        <v>0</v>
      </c>
      <c r="AV38" s="12">
        <f t="shared" si="33"/>
        <v>0</v>
      </c>
      <c r="AW38" s="13">
        <f t="shared" si="50"/>
        <v>0</v>
      </c>
      <c r="AX38">
        <f t="shared" si="50"/>
        <v>0</v>
      </c>
      <c r="AY38">
        <f t="shared" si="34"/>
        <v>0</v>
      </c>
      <c r="AZ38">
        <f t="shared" si="35"/>
        <v>0</v>
      </c>
      <c r="BB38" s="12">
        <f t="shared" si="36"/>
        <v>0</v>
      </c>
      <c r="BC38" s="12">
        <f t="shared" si="37"/>
        <v>0</v>
      </c>
      <c r="BD38" s="12">
        <f t="shared" si="38"/>
        <v>0</v>
      </c>
      <c r="BE38" s="13">
        <f t="shared" si="51"/>
        <v>0</v>
      </c>
      <c r="BF38">
        <f t="shared" si="51"/>
        <v>0</v>
      </c>
      <c r="BG38">
        <f t="shared" si="39"/>
        <v>0</v>
      </c>
      <c r="BH38">
        <f t="shared" si="40"/>
        <v>0</v>
      </c>
      <c r="BJ38" s="12">
        <f t="shared" si="41"/>
        <v>0</v>
      </c>
      <c r="BK38" s="12">
        <f t="shared" si="42"/>
        <v>0</v>
      </c>
      <c r="BL38" s="12">
        <f t="shared" si="43"/>
        <v>0</v>
      </c>
      <c r="BM38" s="13">
        <f t="shared" si="52"/>
        <v>0</v>
      </c>
      <c r="BN38">
        <f t="shared" si="52"/>
        <v>0</v>
      </c>
      <c r="BO38">
        <f t="shared" si="44"/>
        <v>0</v>
      </c>
      <c r="BP38">
        <f t="shared" si="45"/>
        <v>0</v>
      </c>
      <c r="BS38">
        <f t="shared" si="46"/>
        <v>0</v>
      </c>
    </row>
    <row r="39" spans="3:71" ht="12.75">
      <c r="C39" s="31">
        <f t="shared" si="6"/>
        <v>0</v>
      </c>
      <c r="D39" s="33">
        <f t="shared" si="7"/>
        <v>0</v>
      </c>
      <c r="K39" s="11">
        <f t="shared" si="8"/>
        <v>0</v>
      </c>
      <c r="L39" s="23">
        <f t="shared" si="9"/>
        <v>0</v>
      </c>
      <c r="M39" s="14" t="s">
        <v>38</v>
      </c>
      <c r="N39" s="12">
        <f t="shared" si="10"/>
        <v>0</v>
      </c>
      <c r="O39" s="12">
        <f t="shared" si="11"/>
        <v>0</v>
      </c>
      <c r="P39" s="12">
        <f t="shared" si="12"/>
        <v>0</v>
      </c>
      <c r="Q39" s="13">
        <f t="shared" si="13"/>
        <v>0</v>
      </c>
      <c r="R39">
        <f t="shared" si="13"/>
        <v>0</v>
      </c>
      <c r="S39">
        <f t="shared" si="14"/>
        <v>0</v>
      </c>
      <c r="T39">
        <f t="shared" si="15"/>
        <v>0</v>
      </c>
      <c r="U39" s="14" t="s">
        <v>38</v>
      </c>
      <c r="V39" s="12">
        <f t="shared" si="16"/>
        <v>0</v>
      </c>
      <c r="W39" s="12">
        <f t="shared" si="17"/>
        <v>0</v>
      </c>
      <c r="X39" s="12">
        <f t="shared" si="18"/>
        <v>0</v>
      </c>
      <c r="Y39" s="13">
        <f t="shared" si="47"/>
        <v>0</v>
      </c>
      <c r="Z39">
        <f t="shared" si="47"/>
        <v>0</v>
      </c>
      <c r="AA39">
        <f t="shared" si="19"/>
        <v>0</v>
      </c>
      <c r="AB39">
        <f t="shared" si="20"/>
        <v>0</v>
      </c>
      <c r="AC39" s="14" t="s">
        <v>38</v>
      </c>
      <c r="AD39" s="12">
        <f t="shared" si="21"/>
        <v>0</v>
      </c>
      <c r="AE39" s="12">
        <f t="shared" si="22"/>
        <v>0</v>
      </c>
      <c r="AF39" s="12">
        <f t="shared" si="23"/>
        <v>0</v>
      </c>
      <c r="AG39" s="13">
        <f t="shared" si="48"/>
        <v>0</v>
      </c>
      <c r="AH39">
        <f t="shared" si="48"/>
        <v>0</v>
      </c>
      <c r="AI39">
        <f t="shared" si="24"/>
        <v>0</v>
      </c>
      <c r="AJ39">
        <f t="shared" si="25"/>
        <v>0</v>
      </c>
      <c r="AK39" s="14" t="s">
        <v>38</v>
      </c>
      <c r="AL39" s="12">
        <f t="shared" si="26"/>
        <v>0</v>
      </c>
      <c r="AM39" s="12">
        <f t="shared" si="27"/>
        <v>0</v>
      </c>
      <c r="AN39" s="12">
        <f t="shared" si="28"/>
        <v>0</v>
      </c>
      <c r="AO39" s="13">
        <f t="shared" si="49"/>
        <v>0</v>
      </c>
      <c r="AP39">
        <f t="shared" si="49"/>
        <v>0</v>
      </c>
      <c r="AQ39">
        <f t="shared" si="29"/>
        <v>0</v>
      </c>
      <c r="AR39">
        <f t="shared" si="30"/>
        <v>0</v>
      </c>
      <c r="AS39" s="14" t="s">
        <v>38</v>
      </c>
      <c r="AT39" s="12">
        <f t="shared" si="31"/>
        <v>0</v>
      </c>
      <c r="AU39" s="12">
        <f t="shared" si="32"/>
        <v>0</v>
      </c>
      <c r="AV39" s="12">
        <f t="shared" si="33"/>
        <v>0</v>
      </c>
      <c r="AW39" s="13">
        <f t="shared" si="50"/>
        <v>0</v>
      </c>
      <c r="AX39">
        <f t="shared" si="50"/>
        <v>0</v>
      </c>
      <c r="AY39">
        <f t="shared" si="34"/>
        <v>0</v>
      </c>
      <c r="AZ39">
        <f t="shared" si="35"/>
        <v>0</v>
      </c>
      <c r="BA39" s="14" t="s">
        <v>38</v>
      </c>
      <c r="BB39" s="12">
        <f t="shared" si="36"/>
        <v>0</v>
      </c>
      <c r="BC39" s="12">
        <f t="shared" si="37"/>
        <v>0</v>
      </c>
      <c r="BD39" s="12">
        <f t="shared" si="38"/>
        <v>0</v>
      </c>
      <c r="BE39" s="13">
        <f t="shared" si="51"/>
        <v>0</v>
      </c>
      <c r="BF39">
        <f t="shared" si="51"/>
        <v>0</v>
      </c>
      <c r="BG39">
        <f t="shared" si="39"/>
        <v>0</v>
      </c>
      <c r="BH39">
        <f t="shared" si="40"/>
        <v>0</v>
      </c>
      <c r="BI39" s="14" t="s">
        <v>38</v>
      </c>
      <c r="BJ39" s="12">
        <f t="shared" si="41"/>
        <v>0</v>
      </c>
      <c r="BK39" s="12">
        <f t="shared" si="42"/>
        <v>0</v>
      </c>
      <c r="BL39" s="12">
        <f t="shared" si="43"/>
        <v>0</v>
      </c>
      <c r="BM39" s="13">
        <f t="shared" si="52"/>
        <v>0</v>
      </c>
      <c r="BN39">
        <f t="shared" si="52"/>
        <v>0</v>
      </c>
      <c r="BO39">
        <f t="shared" si="44"/>
        <v>0</v>
      </c>
      <c r="BP39">
        <f t="shared" si="45"/>
        <v>0</v>
      </c>
      <c r="BS39">
        <f t="shared" si="46"/>
        <v>0</v>
      </c>
    </row>
    <row r="40" spans="3:71" ht="12.75">
      <c r="C40" s="31">
        <f t="shared" si="6"/>
        <v>0</v>
      </c>
      <c r="D40" s="33">
        <f t="shared" si="7"/>
        <v>0</v>
      </c>
      <c r="K40" s="11">
        <f t="shared" si="8"/>
        <v>0</v>
      </c>
      <c r="L40" s="23">
        <f t="shared" si="9"/>
        <v>0</v>
      </c>
      <c r="M40" s="14">
        <f>M37-M34</f>
        <v>0</v>
      </c>
      <c r="N40" s="12">
        <f t="shared" si="10"/>
        <v>0</v>
      </c>
      <c r="O40" s="12">
        <f t="shared" si="11"/>
        <v>0</v>
      </c>
      <c r="P40" s="12">
        <f t="shared" si="12"/>
        <v>0</v>
      </c>
      <c r="Q40" s="13">
        <f t="shared" si="13"/>
        <v>0</v>
      </c>
      <c r="R40">
        <f t="shared" si="13"/>
        <v>0</v>
      </c>
      <c r="S40">
        <f t="shared" si="14"/>
        <v>0</v>
      </c>
      <c r="T40">
        <f t="shared" si="15"/>
        <v>0</v>
      </c>
      <c r="U40" s="14">
        <f>U37-U34</f>
        <v>-0.002019944818316688</v>
      </c>
      <c r="V40" s="12">
        <f t="shared" si="16"/>
        <v>0</v>
      </c>
      <c r="W40" s="12">
        <f t="shared" si="17"/>
        <v>0</v>
      </c>
      <c r="X40" s="12">
        <f t="shared" si="18"/>
        <v>0</v>
      </c>
      <c r="Y40" s="13">
        <f t="shared" si="47"/>
        <v>0</v>
      </c>
      <c r="Z40">
        <f t="shared" si="47"/>
        <v>0</v>
      </c>
      <c r="AA40">
        <f t="shared" si="19"/>
        <v>0</v>
      </c>
      <c r="AB40">
        <f t="shared" si="20"/>
        <v>0</v>
      </c>
      <c r="AC40" s="14">
        <f>AC37-AC34</f>
        <v>-0.001522015175847713</v>
      </c>
      <c r="AD40" s="12">
        <f t="shared" si="21"/>
        <v>0</v>
      </c>
      <c r="AE40" s="12">
        <f t="shared" si="22"/>
        <v>0</v>
      </c>
      <c r="AF40" s="12">
        <f t="shared" si="23"/>
        <v>0</v>
      </c>
      <c r="AG40" s="13">
        <f t="shared" si="48"/>
        <v>0</v>
      </c>
      <c r="AH40">
        <f t="shared" si="48"/>
        <v>0</v>
      </c>
      <c r="AI40">
        <f t="shared" si="24"/>
        <v>0</v>
      </c>
      <c r="AJ40">
        <f t="shared" si="25"/>
        <v>0</v>
      </c>
      <c r="AK40" s="14">
        <f>AK37-AK34</f>
        <v>-0.0004490356628696901</v>
      </c>
      <c r="AL40" s="12">
        <f t="shared" si="26"/>
        <v>0</v>
      </c>
      <c r="AM40" s="12">
        <f t="shared" si="27"/>
        <v>0</v>
      </c>
      <c r="AN40" s="12">
        <f t="shared" si="28"/>
        <v>0</v>
      </c>
      <c r="AO40" s="13">
        <f t="shared" si="49"/>
        <v>0</v>
      </c>
      <c r="AP40">
        <f t="shared" si="49"/>
        <v>0</v>
      </c>
      <c r="AQ40">
        <f t="shared" si="29"/>
        <v>0</v>
      </c>
      <c r="AR40">
        <f t="shared" si="30"/>
        <v>0</v>
      </c>
      <c r="AS40" s="14">
        <f>AS37-AS34</f>
        <v>-6.485542974843383E-05</v>
      </c>
      <c r="AT40" s="12">
        <f t="shared" si="31"/>
        <v>0</v>
      </c>
      <c r="AU40" s="12">
        <f t="shared" si="32"/>
        <v>0</v>
      </c>
      <c r="AV40" s="12">
        <f t="shared" si="33"/>
        <v>0</v>
      </c>
      <c r="AW40" s="13">
        <f t="shared" si="50"/>
        <v>0</v>
      </c>
      <c r="AX40">
        <f t="shared" si="50"/>
        <v>0</v>
      </c>
      <c r="AY40">
        <f t="shared" si="34"/>
        <v>0</v>
      </c>
      <c r="AZ40">
        <f t="shared" si="35"/>
        <v>0</v>
      </c>
      <c r="BA40" s="14">
        <f>BA37-BA34</f>
        <v>-1.813326391086889E-05</v>
      </c>
      <c r="BB40" s="12">
        <f t="shared" si="36"/>
        <v>0</v>
      </c>
      <c r="BC40" s="12">
        <f t="shared" si="37"/>
        <v>0</v>
      </c>
      <c r="BD40" s="12">
        <f t="shared" si="38"/>
        <v>0</v>
      </c>
      <c r="BE40" s="13">
        <f t="shared" si="51"/>
        <v>0</v>
      </c>
      <c r="BF40">
        <f t="shared" si="51"/>
        <v>0</v>
      </c>
      <c r="BG40">
        <f t="shared" si="39"/>
        <v>0</v>
      </c>
      <c r="BH40">
        <f t="shared" si="40"/>
        <v>0</v>
      </c>
      <c r="BI40" s="14">
        <f>BI37-BI34</f>
        <v>-5.531927408597426E-06</v>
      </c>
      <c r="BJ40" s="12">
        <f t="shared" si="41"/>
        <v>0</v>
      </c>
      <c r="BK40" s="12">
        <f t="shared" si="42"/>
        <v>0</v>
      </c>
      <c r="BL40" s="12">
        <f t="shared" si="43"/>
        <v>0</v>
      </c>
      <c r="BM40" s="13">
        <f t="shared" si="52"/>
        <v>0</v>
      </c>
      <c r="BN40">
        <f t="shared" si="52"/>
        <v>0</v>
      </c>
      <c r="BO40">
        <f t="shared" si="44"/>
        <v>0</v>
      </c>
      <c r="BP40">
        <f t="shared" si="45"/>
        <v>0</v>
      </c>
      <c r="BS40">
        <f t="shared" si="46"/>
        <v>0</v>
      </c>
    </row>
    <row r="41" spans="3:71" ht="12.75">
      <c r="C41" s="31">
        <f t="shared" si="6"/>
        <v>0</v>
      </c>
      <c r="D41" s="33">
        <f t="shared" si="7"/>
        <v>0</v>
      </c>
      <c r="K41" s="11">
        <f t="shared" si="8"/>
        <v>0</v>
      </c>
      <c r="L41" s="23">
        <f t="shared" si="9"/>
        <v>0</v>
      </c>
      <c r="N41" s="12">
        <f t="shared" si="10"/>
        <v>0</v>
      </c>
      <c r="O41" s="12">
        <f t="shared" si="11"/>
        <v>0</v>
      </c>
      <c r="P41" s="12">
        <f t="shared" si="12"/>
        <v>0</v>
      </c>
      <c r="Q41" s="13">
        <f t="shared" si="13"/>
        <v>0</v>
      </c>
      <c r="R41">
        <f t="shared" si="13"/>
        <v>0</v>
      </c>
      <c r="S41">
        <f t="shared" si="14"/>
        <v>0</v>
      </c>
      <c r="T41">
        <f t="shared" si="15"/>
        <v>0</v>
      </c>
      <c r="V41" s="12">
        <f t="shared" si="16"/>
        <v>0</v>
      </c>
      <c r="W41" s="12">
        <f t="shared" si="17"/>
        <v>0</v>
      </c>
      <c r="X41" s="12">
        <f t="shared" si="18"/>
        <v>0</v>
      </c>
      <c r="Y41" s="13">
        <f aca="true" t="shared" si="53" ref="Y41:Z49">X41*$K41</f>
        <v>0</v>
      </c>
      <c r="Z41">
        <f t="shared" si="53"/>
        <v>0</v>
      </c>
      <c r="AA41">
        <f t="shared" si="19"/>
        <v>0</v>
      </c>
      <c r="AB41">
        <f t="shared" si="20"/>
        <v>0</v>
      </c>
      <c r="AD41" s="12">
        <f t="shared" si="21"/>
        <v>0</v>
      </c>
      <c r="AE41" s="12">
        <f t="shared" si="22"/>
        <v>0</v>
      </c>
      <c r="AF41" s="12">
        <f t="shared" si="23"/>
        <v>0</v>
      </c>
      <c r="AG41" s="13">
        <f aca="true" t="shared" si="54" ref="AG41:AH49">AF41*$K41</f>
        <v>0</v>
      </c>
      <c r="AH41">
        <f t="shared" si="54"/>
        <v>0</v>
      </c>
      <c r="AI41">
        <f t="shared" si="24"/>
        <v>0</v>
      </c>
      <c r="AJ41">
        <f t="shared" si="25"/>
        <v>0</v>
      </c>
      <c r="AL41" s="12">
        <f t="shared" si="26"/>
        <v>0</v>
      </c>
      <c r="AM41" s="12">
        <f t="shared" si="27"/>
        <v>0</v>
      </c>
      <c r="AN41" s="12">
        <f t="shared" si="28"/>
        <v>0</v>
      </c>
      <c r="AO41" s="13">
        <f aca="true" t="shared" si="55" ref="AO41:AP49">AN41*$K41</f>
        <v>0</v>
      </c>
      <c r="AP41">
        <f t="shared" si="55"/>
        <v>0</v>
      </c>
      <c r="AQ41">
        <f t="shared" si="29"/>
        <v>0</v>
      </c>
      <c r="AR41">
        <f t="shared" si="30"/>
        <v>0</v>
      </c>
      <c r="AT41" s="12">
        <f t="shared" si="31"/>
        <v>0</v>
      </c>
      <c r="AU41" s="12">
        <f t="shared" si="32"/>
        <v>0</v>
      </c>
      <c r="AV41" s="12">
        <f t="shared" si="33"/>
        <v>0</v>
      </c>
      <c r="AW41" s="13">
        <f aca="true" t="shared" si="56" ref="AW41:AX49">AV41*$K41</f>
        <v>0</v>
      </c>
      <c r="AX41">
        <f t="shared" si="56"/>
        <v>0</v>
      </c>
      <c r="AY41">
        <f t="shared" si="34"/>
        <v>0</v>
      </c>
      <c r="AZ41">
        <f t="shared" si="35"/>
        <v>0</v>
      </c>
      <c r="BB41" s="12">
        <f t="shared" si="36"/>
        <v>0</v>
      </c>
      <c r="BC41" s="12">
        <f t="shared" si="37"/>
        <v>0</v>
      </c>
      <c r="BD41" s="12">
        <f t="shared" si="38"/>
        <v>0</v>
      </c>
      <c r="BE41" s="13">
        <f aca="true" t="shared" si="57" ref="BE41:BF49">BD41*$K41</f>
        <v>0</v>
      </c>
      <c r="BF41">
        <f t="shared" si="57"/>
        <v>0</v>
      </c>
      <c r="BG41">
        <f t="shared" si="39"/>
        <v>0</v>
      </c>
      <c r="BH41">
        <f t="shared" si="40"/>
        <v>0</v>
      </c>
      <c r="BJ41" s="12">
        <f t="shared" si="41"/>
        <v>0</v>
      </c>
      <c r="BK41" s="12">
        <f t="shared" si="42"/>
        <v>0</v>
      </c>
      <c r="BL41" s="12">
        <f t="shared" si="43"/>
        <v>0</v>
      </c>
      <c r="BM41" s="13">
        <f aca="true" t="shared" si="58" ref="BM41:BN49">BL41*$K41</f>
        <v>0</v>
      </c>
      <c r="BN41">
        <f t="shared" si="58"/>
        <v>0</v>
      </c>
      <c r="BO41">
        <f t="shared" si="44"/>
        <v>0</v>
      </c>
      <c r="BP41">
        <f t="shared" si="45"/>
        <v>0</v>
      </c>
      <c r="BS41">
        <f t="shared" si="46"/>
        <v>0</v>
      </c>
    </row>
    <row r="42" spans="3:71" ht="12.75">
      <c r="C42" s="31">
        <f t="shared" si="6"/>
        <v>0</v>
      </c>
      <c r="D42" s="33">
        <f t="shared" si="7"/>
        <v>0</v>
      </c>
      <c r="K42" s="11">
        <f t="shared" si="8"/>
        <v>0</v>
      </c>
      <c r="L42" s="23">
        <f t="shared" si="9"/>
        <v>0</v>
      </c>
      <c r="N42" s="12">
        <f t="shared" si="10"/>
        <v>0</v>
      </c>
      <c r="O42" s="12">
        <f t="shared" si="11"/>
        <v>0</v>
      </c>
      <c r="P42" s="12">
        <f t="shared" si="12"/>
        <v>0</v>
      </c>
      <c r="Q42" s="13">
        <f t="shared" si="13"/>
        <v>0</v>
      </c>
      <c r="R42">
        <f t="shared" si="13"/>
        <v>0</v>
      </c>
      <c r="S42">
        <f t="shared" si="14"/>
        <v>0</v>
      </c>
      <c r="T42">
        <f t="shared" si="15"/>
        <v>0</v>
      </c>
      <c r="V42" s="12">
        <f t="shared" si="16"/>
        <v>0</v>
      </c>
      <c r="W42" s="12">
        <f t="shared" si="17"/>
        <v>0</v>
      </c>
      <c r="X42" s="12">
        <f t="shared" si="18"/>
        <v>0</v>
      </c>
      <c r="Y42" s="13">
        <f t="shared" si="53"/>
        <v>0</v>
      </c>
      <c r="Z42">
        <f t="shared" si="53"/>
        <v>0</v>
      </c>
      <c r="AA42">
        <f t="shared" si="19"/>
        <v>0</v>
      </c>
      <c r="AB42">
        <f t="shared" si="20"/>
        <v>0</v>
      </c>
      <c r="AD42" s="12">
        <f t="shared" si="21"/>
        <v>0</v>
      </c>
      <c r="AE42" s="12">
        <f t="shared" si="22"/>
        <v>0</v>
      </c>
      <c r="AF42" s="12">
        <f t="shared" si="23"/>
        <v>0</v>
      </c>
      <c r="AG42" s="13">
        <f t="shared" si="54"/>
        <v>0</v>
      </c>
      <c r="AH42">
        <f t="shared" si="54"/>
        <v>0</v>
      </c>
      <c r="AI42">
        <f t="shared" si="24"/>
        <v>0</v>
      </c>
      <c r="AJ42">
        <f t="shared" si="25"/>
        <v>0</v>
      </c>
      <c r="AL42" s="12">
        <f t="shared" si="26"/>
        <v>0</v>
      </c>
      <c r="AM42" s="12">
        <f t="shared" si="27"/>
        <v>0</v>
      </c>
      <c r="AN42" s="12">
        <f t="shared" si="28"/>
        <v>0</v>
      </c>
      <c r="AO42" s="13">
        <f t="shared" si="55"/>
        <v>0</v>
      </c>
      <c r="AP42">
        <f t="shared" si="55"/>
        <v>0</v>
      </c>
      <c r="AQ42">
        <f t="shared" si="29"/>
        <v>0</v>
      </c>
      <c r="AR42">
        <f t="shared" si="30"/>
        <v>0</v>
      </c>
      <c r="AT42" s="12">
        <f t="shared" si="31"/>
        <v>0</v>
      </c>
      <c r="AU42" s="12">
        <f t="shared" si="32"/>
        <v>0</v>
      </c>
      <c r="AV42" s="12">
        <f t="shared" si="33"/>
        <v>0</v>
      </c>
      <c r="AW42" s="13">
        <f t="shared" si="56"/>
        <v>0</v>
      </c>
      <c r="AX42">
        <f t="shared" si="56"/>
        <v>0</v>
      </c>
      <c r="AY42">
        <f t="shared" si="34"/>
        <v>0</v>
      </c>
      <c r="AZ42">
        <f t="shared" si="35"/>
        <v>0</v>
      </c>
      <c r="BB42" s="12">
        <f t="shared" si="36"/>
        <v>0</v>
      </c>
      <c r="BC42" s="12">
        <f t="shared" si="37"/>
        <v>0</v>
      </c>
      <c r="BD42" s="12">
        <f t="shared" si="38"/>
        <v>0</v>
      </c>
      <c r="BE42" s="13">
        <f t="shared" si="57"/>
        <v>0</v>
      </c>
      <c r="BF42">
        <f t="shared" si="57"/>
        <v>0</v>
      </c>
      <c r="BG42">
        <f t="shared" si="39"/>
        <v>0</v>
      </c>
      <c r="BH42">
        <f t="shared" si="40"/>
        <v>0</v>
      </c>
      <c r="BJ42" s="12">
        <f t="shared" si="41"/>
        <v>0</v>
      </c>
      <c r="BK42" s="12">
        <f t="shared" si="42"/>
        <v>0</v>
      </c>
      <c r="BL42" s="12">
        <f t="shared" si="43"/>
        <v>0</v>
      </c>
      <c r="BM42" s="13">
        <f t="shared" si="58"/>
        <v>0</v>
      </c>
      <c r="BN42">
        <f t="shared" si="58"/>
        <v>0</v>
      </c>
      <c r="BO42">
        <f t="shared" si="44"/>
        <v>0</v>
      </c>
      <c r="BP42">
        <f t="shared" si="45"/>
        <v>0</v>
      </c>
      <c r="BS42">
        <f t="shared" si="46"/>
        <v>0</v>
      </c>
    </row>
    <row r="43" spans="3:71" ht="12.75">
      <c r="C43" s="31">
        <f t="shared" si="6"/>
        <v>0</v>
      </c>
      <c r="D43" s="33">
        <f t="shared" si="7"/>
        <v>0</v>
      </c>
      <c r="K43" s="11">
        <f t="shared" si="8"/>
        <v>0</v>
      </c>
      <c r="L43" s="23">
        <f t="shared" si="9"/>
        <v>0</v>
      </c>
      <c r="N43" s="12">
        <f t="shared" si="10"/>
        <v>0</v>
      </c>
      <c r="O43" s="12">
        <f t="shared" si="11"/>
        <v>0</v>
      </c>
      <c r="P43" s="12">
        <f t="shared" si="12"/>
        <v>0</v>
      </c>
      <c r="Q43" s="13">
        <f t="shared" si="13"/>
        <v>0</v>
      </c>
      <c r="R43">
        <f t="shared" si="13"/>
        <v>0</v>
      </c>
      <c r="S43">
        <f t="shared" si="14"/>
        <v>0</v>
      </c>
      <c r="T43">
        <f t="shared" si="15"/>
        <v>0</v>
      </c>
      <c r="V43" s="12">
        <f t="shared" si="16"/>
        <v>0</v>
      </c>
      <c r="W43" s="12">
        <f t="shared" si="17"/>
        <v>0</v>
      </c>
      <c r="X43" s="12">
        <f t="shared" si="18"/>
        <v>0</v>
      </c>
      <c r="Y43" s="13">
        <f t="shared" si="53"/>
        <v>0</v>
      </c>
      <c r="Z43">
        <f t="shared" si="53"/>
        <v>0</v>
      </c>
      <c r="AA43">
        <f t="shared" si="19"/>
        <v>0</v>
      </c>
      <c r="AB43">
        <f t="shared" si="20"/>
        <v>0</v>
      </c>
      <c r="AD43" s="12">
        <f t="shared" si="21"/>
        <v>0</v>
      </c>
      <c r="AE43" s="12">
        <f t="shared" si="22"/>
        <v>0</v>
      </c>
      <c r="AF43" s="12">
        <f t="shared" si="23"/>
        <v>0</v>
      </c>
      <c r="AG43" s="13">
        <f t="shared" si="54"/>
        <v>0</v>
      </c>
      <c r="AH43">
        <f t="shared" si="54"/>
        <v>0</v>
      </c>
      <c r="AI43">
        <f t="shared" si="24"/>
        <v>0</v>
      </c>
      <c r="AJ43">
        <f t="shared" si="25"/>
        <v>0</v>
      </c>
      <c r="AL43" s="12">
        <f t="shared" si="26"/>
        <v>0</v>
      </c>
      <c r="AM43" s="12">
        <f t="shared" si="27"/>
        <v>0</v>
      </c>
      <c r="AN43" s="12">
        <f t="shared" si="28"/>
        <v>0</v>
      </c>
      <c r="AO43" s="13">
        <f t="shared" si="55"/>
        <v>0</v>
      </c>
      <c r="AP43">
        <f t="shared" si="55"/>
        <v>0</v>
      </c>
      <c r="AQ43">
        <f t="shared" si="29"/>
        <v>0</v>
      </c>
      <c r="AR43">
        <f t="shared" si="30"/>
        <v>0</v>
      </c>
      <c r="AT43" s="12">
        <f t="shared" si="31"/>
        <v>0</v>
      </c>
      <c r="AU43" s="12">
        <f t="shared" si="32"/>
        <v>0</v>
      </c>
      <c r="AV43" s="12">
        <f t="shared" si="33"/>
        <v>0</v>
      </c>
      <c r="AW43" s="13">
        <f t="shared" si="56"/>
        <v>0</v>
      </c>
      <c r="AX43">
        <f t="shared" si="56"/>
        <v>0</v>
      </c>
      <c r="AY43">
        <f t="shared" si="34"/>
        <v>0</v>
      </c>
      <c r="AZ43">
        <f t="shared" si="35"/>
        <v>0</v>
      </c>
      <c r="BB43" s="12">
        <f t="shared" si="36"/>
        <v>0</v>
      </c>
      <c r="BC43" s="12">
        <f t="shared" si="37"/>
        <v>0</v>
      </c>
      <c r="BD43" s="12">
        <f t="shared" si="38"/>
        <v>0</v>
      </c>
      <c r="BE43" s="13">
        <f t="shared" si="57"/>
        <v>0</v>
      </c>
      <c r="BF43">
        <f t="shared" si="57"/>
        <v>0</v>
      </c>
      <c r="BG43">
        <f t="shared" si="39"/>
        <v>0</v>
      </c>
      <c r="BH43">
        <f t="shared" si="40"/>
        <v>0</v>
      </c>
      <c r="BJ43" s="12">
        <f t="shared" si="41"/>
        <v>0</v>
      </c>
      <c r="BK43" s="12">
        <f t="shared" si="42"/>
        <v>0</v>
      </c>
      <c r="BL43" s="12">
        <f t="shared" si="43"/>
        <v>0</v>
      </c>
      <c r="BM43" s="13">
        <f t="shared" si="58"/>
        <v>0</v>
      </c>
      <c r="BN43">
        <f t="shared" si="58"/>
        <v>0</v>
      </c>
      <c r="BO43">
        <f t="shared" si="44"/>
        <v>0</v>
      </c>
      <c r="BP43">
        <f t="shared" si="45"/>
        <v>0</v>
      </c>
      <c r="BS43">
        <f t="shared" si="46"/>
        <v>0</v>
      </c>
    </row>
    <row r="44" spans="3:71" ht="12.75">
      <c r="C44" s="31">
        <f t="shared" si="6"/>
        <v>0</v>
      </c>
      <c r="D44" s="33">
        <f t="shared" si="7"/>
        <v>0</v>
      </c>
      <c r="K44" s="11">
        <f t="shared" si="8"/>
        <v>0</v>
      </c>
      <c r="L44" s="23">
        <f t="shared" si="9"/>
        <v>0</v>
      </c>
      <c r="N44" s="12">
        <f t="shared" si="10"/>
        <v>0</v>
      </c>
      <c r="O44" s="12">
        <f t="shared" si="11"/>
        <v>0</v>
      </c>
      <c r="P44" s="12">
        <f t="shared" si="12"/>
        <v>0</v>
      </c>
      <c r="Q44" s="13">
        <f t="shared" si="13"/>
        <v>0</v>
      </c>
      <c r="R44">
        <f t="shared" si="13"/>
        <v>0</v>
      </c>
      <c r="S44">
        <f t="shared" si="14"/>
        <v>0</v>
      </c>
      <c r="T44">
        <f t="shared" si="15"/>
        <v>0</v>
      </c>
      <c r="V44" s="12">
        <f t="shared" si="16"/>
        <v>0</v>
      </c>
      <c r="W44" s="12">
        <f t="shared" si="17"/>
        <v>0</v>
      </c>
      <c r="X44" s="12">
        <f t="shared" si="18"/>
        <v>0</v>
      </c>
      <c r="Y44" s="13">
        <f t="shared" si="53"/>
        <v>0</v>
      </c>
      <c r="Z44">
        <f t="shared" si="53"/>
        <v>0</v>
      </c>
      <c r="AA44">
        <f t="shared" si="19"/>
        <v>0</v>
      </c>
      <c r="AB44">
        <f t="shared" si="20"/>
        <v>0</v>
      </c>
      <c r="AD44" s="12">
        <f t="shared" si="21"/>
        <v>0</v>
      </c>
      <c r="AE44" s="12">
        <f t="shared" si="22"/>
        <v>0</v>
      </c>
      <c r="AF44" s="12">
        <f t="shared" si="23"/>
        <v>0</v>
      </c>
      <c r="AG44" s="13">
        <f t="shared" si="54"/>
        <v>0</v>
      </c>
      <c r="AH44">
        <f t="shared" si="54"/>
        <v>0</v>
      </c>
      <c r="AI44">
        <f t="shared" si="24"/>
        <v>0</v>
      </c>
      <c r="AJ44">
        <f t="shared" si="25"/>
        <v>0</v>
      </c>
      <c r="AL44" s="12">
        <f t="shared" si="26"/>
        <v>0</v>
      </c>
      <c r="AM44" s="12">
        <f t="shared" si="27"/>
        <v>0</v>
      </c>
      <c r="AN44" s="12">
        <f t="shared" si="28"/>
        <v>0</v>
      </c>
      <c r="AO44" s="13">
        <f t="shared" si="55"/>
        <v>0</v>
      </c>
      <c r="AP44">
        <f t="shared" si="55"/>
        <v>0</v>
      </c>
      <c r="AQ44">
        <f t="shared" si="29"/>
        <v>0</v>
      </c>
      <c r="AR44">
        <f t="shared" si="30"/>
        <v>0</v>
      </c>
      <c r="AT44" s="12">
        <f t="shared" si="31"/>
        <v>0</v>
      </c>
      <c r="AU44" s="12">
        <f t="shared" si="32"/>
        <v>0</v>
      </c>
      <c r="AV44" s="12">
        <f t="shared" si="33"/>
        <v>0</v>
      </c>
      <c r="AW44" s="13">
        <f t="shared" si="56"/>
        <v>0</v>
      </c>
      <c r="AX44">
        <f t="shared" si="56"/>
        <v>0</v>
      </c>
      <c r="AY44">
        <f t="shared" si="34"/>
        <v>0</v>
      </c>
      <c r="AZ44">
        <f t="shared" si="35"/>
        <v>0</v>
      </c>
      <c r="BB44" s="12">
        <f t="shared" si="36"/>
        <v>0</v>
      </c>
      <c r="BC44" s="12">
        <f t="shared" si="37"/>
        <v>0</v>
      </c>
      <c r="BD44" s="12">
        <f t="shared" si="38"/>
        <v>0</v>
      </c>
      <c r="BE44" s="13">
        <f t="shared" si="57"/>
        <v>0</v>
      </c>
      <c r="BF44">
        <f t="shared" si="57"/>
        <v>0</v>
      </c>
      <c r="BG44">
        <f t="shared" si="39"/>
        <v>0</v>
      </c>
      <c r="BH44">
        <f t="shared" si="40"/>
        <v>0</v>
      </c>
      <c r="BJ44" s="12">
        <f t="shared" si="41"/>
        <v>0</v>
      </c>
      <c r="BK44" s="12">
        <f t="shared" si="42"/>
        <v>0</v>
      </c>
      <c r="BL44" s="12">
        <f t="shared" si="43"/>
        <v>0</v>
      </c>
      <c r="BM44" s="13">
        <f t="shared" si="58"/>
        <v>0</v>
      </c>
      <c r="BN44">
        <f t="shared" si="58"/>
        <v>0</v>
      </c>
      <c r="BO44">
        <f t="shared" si="44"/>
        <v>0</v>
      </c>
      <c r="BP44">
        <f t="shared" si="45"/>
        <v>0</v>
      </c>
      <c r="BS44">
        <f t="shared" si="46"/>
        <v>0</v>
      </c>
    </row>
    <row r="45" spans="3:71" ht="12.75">
      <c r="C45" s="31">
        <f t="shared" si="6"/>
        <v>0</v>
      </c>
      <c r="D45" s="33">
        <f t="shared" si="7"/>
        <v>0</v>
      </c>
      <c r="K45" s="11">
        <f t="shared" si="8"/>
        <v>0</v>
      </c>
      <c r="L45" s="23">
        <f t="shared" si="9"/>
        <v>0</v>
      </c>
      <c r="N45" s="12">
        <f t="shared" si="10"/>
        <v>0</v>
      </c>
      <c r="O45" s="12">
        <f t="shared" si="11"/>
        <v>0</v>
      </c>
      <c r="P45" s="12">
        <f t="shared" si="12"/>
        <v>0</v>
      </c>
      <c r="Q45" s="13">
        <f t="shared" si="13"/>
        <v>0</v>
      </c>
      <c r="R45">
        <f t="shared" si="13"/>
        <v>0</v>
      </c>
      <c r="S45">
        <f t="shared" si="14"/>
        <v>0</v>
      </c>
      <c r="T45">
        <f t="shared" si="15"/>
        <v>0</v>
      </c>
      <c r="V45" s="12">
        <f t="shared" si="16"/>
        <v>0</v>
      </c>
      <c r="W45" s="12">
        <f t="shared" si="17"/>
        <v>0</v>
      </c>
      <c r="X45" s="12">
        <f t="shared" si="18"/>
        <v>0</v>
      </c>
      <c r="Y45" s="13">
        <f t="shared" si="53"/>
        <v>0</v>
      </c>
      <c r="Z45">
        <f t="shared" si="53"/>
        <v>0</v>
      </c>
      <c r="AA45">
        <f t="shared" si="19"/>
        <v>0</v>
      </c>
      <c r="AB45">
        <f t="shared" si="20"/>
        <v>0</v>
      </c>
      <c r="AD45" s="12">
        <f t="shared" si="21"/>
        <v>0</v>
      </c>
      <c r="AE45" s="12">
        <f t="shared" si="22"/>
        <v>0</v>
      </c>
      <c r="AF45" s="12">
        <f t="shared" si="23"/>
        <v>0</v>
      </c>
      <c r="AG45" s="13">
        <f t="shared" si="54"/>
        <v>0</v>
      </c>
      <c r="AH45">
        <f t="shared" si="54"/>
        <v>0</v>
      </c>
      <c r="AI45">
        <f t="shared" si="24"/>
        <v>0</v>
      </c>
      <c r="AJ45">
        <f t="shared" si="25"/>
        <v>0</v>
      </c>
      <c r="AL45" s="12">
        <f t="shared" si="26"/>
        <v>0</v>
      </c>
      <c r="AM45" s="12">
        <f t="shared" si="27"/>
        <v>0</v>
      </c>
      <c r="AN45" s="12">
        <f t="shared" si="28"/>
        <v>0</v>
      </c>
      <c r="AO45" s="13">
        <f t="shared" si="55"/>
        <v>0</v>
      </c>
      <c r="AP45">
        <f t="shared" si="55"/>
        <v>0</v>
      </c>
      <c r="AQ45">
        <f t="shared" si="29"/>
        <v>0</v>
      </c>
      <c r="AR45">
        <f t="shared" si="30"/>
        <v>0</v>
      </c>
      <c r="AT45" s="12">
        <f t="shared" si="31"/>
        <v>0</v>
      </c>
      <c r="AU45" s="12">
        <f t="shared" si="32"/>
        <v>0</v>
      </c>
      <c r="AV45" s="12">
        <f t="shared" si="33"/>
        <v>0</v>
      </c>
      <c r="AW45" s="13">
        <f t="shared" si="56"/>
        <v>0</v>
      </c>
      <c r="AX45">
        <f t="shared" si="56"/>
        <v>0</v>
      </c>
      <c r="AY45">
        <f t="shared" si="34"/>
        <v>0</v>
      </c>
      <c r="AZ45">
        <f t="shared" si="35"/>
        <v>0</v>
      </c>
      <c r="BB45" s="12">
        <f t="shared" si="36"/>
        <v>0</v>
      </c>
      <c r="BC45" s="12">
        <f t="shared" si="37"/>
        <v>0</v>
      </c>
      <c r="BD45" s="12">
        <f t="shared" si="38"/>
        <v>0</v>
      </c>
      <c r="BE45" s="13">
        <f t="shared" si="57"/>
        <v>0</v>
      </c>
      <c r="BF45">
        <f t="shared" si="57"/>
        <v>0</v>
      </c>
      <c r="BG45">
        <f t="shared" si="39"/>
        <v>0</v>
      </c>
      <c r="BH45">
        <f t="shared" si="40"/>
        <v>0</v>
      </c>
      <c r="BJ45" s="12">
        <f t="shared" si="41"/>
        <v>0</v>
      </c>
      <c r="BK45" s="12">
        <f t="shared" si="42"/>
        <v>0</v>
      </c>
      <c r="BL45" s="12">
        <f t="shared" si="43"/>
        <v>0</v>
      </c>
      <c r="BM45" s="13">
        <f t="shared" si="58"/>
        <v>0</v>
      </c>
      <c r="BN45">
        <f t="shared" si="58"/>
        <v>0</v>
      </c>
      <c r="BO45">
        <f t="shared" si="44"/>
        <v>0</v>
      </c>
      <c r="BP45">
        <f t="shared" si="45"/>
        <v>0</v>
      </c>
      <c r="BS45">
        <f t="shared" si="46"/>
        <v>0</v>
      </c>
    </row>
    <row r="46" spans="3:71" ht="12.75">
      <c r="C46" s="31">
        <f t="shared" si="6"/>
        <v>0</v>
      </c>
      <c r="D46" s="33">
        <f t="shared" si="7"/>
        <v>0</v>
      </c>
      <c r="K46" s="11">
        <f t="shared" si="8"/>
        <v>0</v>
      </c>
      <c r="L46" s="23">
        <f t="shared" si="9"/>
        <v>0</v>
      </c>
      <c r="N46" s="12">
        <f t="shared" si="10"/>
        <v>0</v>
      </c>
      <c r="O46" s="12">
        <f t="shared" si="11"/>
        <v>0</v>
      </c>
      <c r="P46" s="12">
        <f t="shared" si="12"/>
        <v>0</v>
      </c>
      <c r="Q46" s="13">
        <f t="shared" si="13"/>
        <v>0</v>
      </c>
      <c r="R46">
        <f t="shared" si="13"/>
        <v>0</v>
      </c>
      <c r="S46">
        <f t="shared" si="14"/>
        <v>0</v>
      </c>
      <c r="T46">
        <f t="shared" si="15"/>
        <v>0</v>
      </c>
      <c r="V46" s="12">
        <f t="shared" si="16"/>
        <v>0</v>
      </c>
      <c r="W46" s="12">
        <f t="shared" si="17"/>
        <v>0</v>
      </c>
      <c r="X46" s="12">
        <f t="shared" si="18"/>
        <v>0</v>
      </c>
      <c r="Y46" s="13">
        <f t="shared" si="53"/>
        <v>0</v>
      </c>
      <c r="Z46">
        <f t="shared" si="53"/>
        <v>0</v>
      </c>
      <c r="AA46">
        <f t="shared" si="19"/>
        <v>0</v>
      </c>
      <c r="AB46">
        <f t="shared" si="20"/>
        <v>0</v>
      </c>
      <c r="AD46" s="12">
        <f t="shared" si="21"/>
        <v>0</v>
      </c>
      <c r="AE46" s="12">
        <f t="shared" si="22"/>
        <v>0</v>
      </c>
      <c r="AF46" s="12">
        <f t="shared" si="23"/>
        <v>0</v>
      </c>
      <c r="AG46" s="13">
        <f t="shared" si="54"/>
        <v>0</v>
      </c>
      <c r="AH46">
        <f t="shared" si="54"/>
        <v>0</v>
      </c>
      <c r="AI46">
        <f t="shared" si="24"/>
        <v>0</v>
      </c>
      <c r="AJ46">
        <f t="shared" si="25"/>
        <v>0</v>
      </c>
      <c r="AL46" s="12">
        <f t="shared" si="26"/>
        <v>0</v>
      </c>
      <c r="AM46" s="12">
        <f t="shared" si="27"/>
        <v>0</v>
      </c>
      <c r="AN46" s="12">
        <f t="shared" si="28"/>
        <v>0</v>
      </c>
      <c r="AO46" s="13">
        <f t="shared" si="55"/>
        <v>0</v>
      </c>
      <c r="AP46">
        <f t="shared" si="55"/>
        <v>0</v>
      </c>
      <c r="AQ46">
        <f t="shared" si="29"/>
        <v>0</v>
      </c>
      <c r="AR46">
        <f t="shared" si="30"/>
        <v>0</v>
      </c>
      <c r="AT46" s="12">
        <f t="shared" si="31"/>
        <v>0</v>
      </c>
      <c r="AU46" s="12">
        <f t="shared" si="32"/>
        <v>0</v>
      </c>
      <c r="AV46" s="12">
        <f t="shared" si="33"/>
        <v>0</v>
      </c>
      <c r="AW46" s="13">
        <f t="shared" si="56"/>
        <v>0</v>
      </c>
      <c r="AX46">
        <f t="shared" si="56"/>
        <v>0</v>
      </c>
      <c r="AY46">
        <f t="shared" si="34"/>
        <v>0</v>
      </c>
      <c r="AZ46">
        <f t="shared" si="35"/>
        <v>0</v>
      </c>
      <c r="BB46" s="12">
        <f t="shared" si="36"/>
        <v>0</v>
      </c>
      <c r="BC46" s="12">
        <f t="shared" si="37"/>
        <v>0</v>
      </c>
      <c r="BD46" s="12">
        <f t="shared" si="38"/>
        <v>0</v>
      </c>
      <c r="BE46" s="13">
        <f t="shared" si="57"/>
        <v>0</v>
      </c>
      <c r="BF46">
        <f t="shared" si="57"/>
        <v>0</v>
      </c>
      <c r="BG46">
        <f t="shared" si="39"/>
        <v>0</v>
      </c>
      <c r="BH46">
        <f t="shared" si="40"/>
        <v>0</v>
      </c>
      <c r="BJ46" s="12">
        <f t="shared" si="41"/>
        <v>0</v>
      </c>
      <c r="BK46" s="12">
        <f t="shared" si="42"/>
        <v>0</v>
      </c>
      <c r="BL46" s="12">
        <f t="shared" si="43"/>
        <v>0</v>
      </c>
      <c r="BM46" s="13">
        <f t="shared" si="58"/>
        <v>0</v>
      </c>
      <c r="BN46">
        <f t="shared" si="58"/>
        <v>0</v>
      </c>
      <c r="BO46">
        <f t="shared" si="44"/>
        <v>0</v>
      </c>
      <c r="BP46">
        <f t="shared" si="45"/>
        <v>0</v>
      </c>
      <c r="BS46">
        <f t="shared" si="46"/>
        <v>0</v>
      </c>
    </row>
    <row r="47" spans="3:71" ht="12.75">
      <c r="C47" s="31">
        <f t="shared" si="6"/>
        <v>0</v>
      </c>
      <c r="D47" s="33">
        <f t="shared" si="7"/>
        <v>0</v>
      </c>
      <c r="K47" s="11">
        <f t="shared" si="8"/>
        <v>0</v>
      </c>
      <c r="L47" s="23">
        <f t="shared" si="9"/>
        <v>0</v>
      </c>
      <c r="N47" s="12">
        <f t="shared" si="10"/>
        <v>0</v>
      </c>
      <c r="O47" s="12">
        <f t="shared" si="11"/>
        <v>0</v>
      </c>
      <c r="P47" s="12">
        <f t="shared" si="12"/>
        <v>0</v>
      </c>
      <c r="Q47" s="13">
        <f t="shared" si="13"/>
        <v>0</v>
      </c>
      <c r="R47">
        <f t="shared" si="13"/>
        <v>0</v>
      </c>
      <c r="S47">
        <f t="shared" si="14"/>
        <v>0</v>
      </c>
      <c r="T47">
        <f t="shared" si="15"/>
        <v>0</v>
      </c>
      <c r="V47" s="12">
        <f t="shared" si="16"/>
        <v>0</v>
      </c>
      <c r="W47" s="12">
        <f t="shared" si="17"/>
        <v>0</v>
      </c>
      <c r="X47" s="12">
        <f t="shared" si="18"/>
        <v>0</v>
      </c>
      <c r="Y47" s="13">
        <f t="shared" si="53"/>
        <v>0</v>
      </c>
      <c r="Z47">
        <f t="shared" si="53"/>
        <v>0</v>
      </c>
      <c r="AA47">
        <f t="shared" si="19"/>
        <v>0</v>
      </c>
      <c r="AB47">
        <f t="shared" si="20"/>
        <v>0</v>
      </c>
      <c r="AD47" s="12">
        <f t="shared" si="21"/>
        <v>0</v>
      </c>
      <c r="AE47" s="12">
        <f t="shared" si="22"/>
        <v>0</v>
      </c>
      <c r="AF47" s="12">
        <f t="shared" si="23"/>
        <v>0</v>
      </c>
      <c r="AG47" s="13">
        <f t="shared" si="54"/>
        <v>0</v>
      </c>
      <c r="AH47">
        <f t="shared" si="54"/>
        <v>0</v>
      </c>
      <c r="AI47">
        <f t="shared" si="24"/>
        <v>0</v>
      </c>
      <c r="AJ47">
        <f t="shared" si="25"/>
        <v>0</v>
      </c>
      <c r="AL47" s="12">
        <f t="shared" si="26"/>
        <v>0</v>
      </c>
      <c r="AM47" s="12">
        <f t="shared" si="27"/>
        <v>0</v>
      </c>
      <c r="AN47" s="12">
        <f t="shared" si="28"/>
        <v>0</v>
      </c>
      <c r="AO47" s="13">
        <f t="shared" si="55"/>
        <v>0</v>
      </c>
      <c r="AP47">
        <f t="shared" si="55"/>
        <v>0</v>
      </c>
      <c r="AQ47">
        <f t="shared" si="29"/>
        <v>0</v>
      </c>
      <c r="AR47">
        <f t="shared" si="30"/>
        <v>0</v>
      </c>
      <c r="AT47" s="12">
        <f t="shared" si="31"/>
        <v>0</v>
      </c>
      <c r="AU47" s="12">
        <f t="shared" si="32"/>
        <v>0</v>
      </c>
      <c r="AV47" s="12">
        <f t="shared" si="33"/>
        <v>0</v>
      </c>
      <c r="AW47" s="13">
        <f t="shared" si="56"/>
        <v>0</v>
      </c>
      <c r="AX47">
        <f t="shared" si="56"/>
        <v>0</v>
      </c>
      <c r="AY47">
        <f t="shared" si="34"/>
        <v>0</v>
      </c>
      <c r="AZ47">
        <f t="shared" si="35"/>
        <v>0</v>
      </c>
      <c r="BB47" s="12">
        <f t="shared" si="36"/>
        <v>0</v>
      </c>
      <c r="BC47" s="12">
        <f t="shared" si="37"/>
        <v>0</v>
      </c>
      <c r="BD47" s="12">
        <f t="shared" si="38"/>
        <v>0</v>
      </c>
      <c r="BE47" s="13">
        <f t="shared" si="57"/>
        <v>0</v>
      </c>
      <c r="BF47">
        <f t="shared" si="57"/>
        <v>0</v>
      </c>
      <c r="BG47">
        <f t="shared" si="39"/>
        <v>0</v>
      </c>
      <c r="BH47">
        <f t="shared" si="40"/>
        <v>0</v>
      </c>
      <c r="BJ47" s="12">
        <f t="shared" si="41"/>
        <v>0</v>
      </c>
      <c r="BK47" s="12">
        <f t="shared" si="42"/>
        <v>0</v>
      </c>
      <c r="BL47" s="12">
        <f t="shared" si="43"/>
        <v>0</v>
      </c>
      <c r="BM47" s="13">
        <f t="shared" si="58"/>
        <v>0</v>
      </c>
      <c r="BN47">
        <f t="shared" si="58"/>
        <v>0</v>
      </c>
      <c r="BO47">
        <f t="shared" si="44"/>
        <v>0</v>
      </c>
      <c r="BP47">
        <f t="shared" si="45"/>
        <v>0</v>
      </c>
      <c r="BS47">
        <f t="shared" si="46"/>
        <v>0</v>
      </c>
    </row>
    <row r="48" spans="3:71" ht="12.75">
      <c r="C48" s="31">
        <f t="shared" si="6"/>
        <v>0</v>
      </c>
      <c r="D48" s="33">
        <f t="shared" si="7"/>
        <v>0</v>
      </c>
      <c r="K48" s="11">
        <f t="shared" si="8"/>
        <v>0</v>
      </c>
      <c r="L48" s="23">
        <f t="shared" si="9"/>
        <v>0</v>
      </c>
      <c r="N48" s="12">
        <f t="shared" si="10"/>
        <v>0</v>
      </c>
      <c r="O48" s="12">
        <f t="shared" si="11"/>
        <v>0</v>
      </c>
      <c r="P48" s="12">
        <f t="shared" si="12"/>
        <v>0</v>
      </c>
      <c r="Q48" s="13">
        <f t="shared" si="13"/>
        <v>0</v>
      </c>
      <c r="R48">
        <f t="shared" si="13"/>
        <v>0</v>
      </c>
      <c r="S48">
        <f t="shared" si="14"/>
        <v>0</v>
      </c>
      <c r="T48">
        <f t="shared" si="15"/>
        <v>0</v>
      </c>
      <c r="V48" s="12">
        <f t="shared" si="16"/>
        <v>0</v>
      </c>
      <c r="W48" s="12">
        <f t="shared" si="17"/>
        <v>0</v>
      </c>
      <c r="X48" s="12">
        <f t="shared" si="18"/>
        <v>0</v>
      </c>
      <c r="Y48" s="13">
        <f t="shared" si="53"/>
        <v>0</v>
      </c>
      <c r="Z48">
        <f t="shared" si="53"/>
        <v>0</v>
      </c>
      <c r="AA48">
        <f t="shared" si="19"/>
        <v>0</v>
      </c>
      <c r="AB48">
        <f t="shared" si="20"/>
        <v>0</v>
      </c>
      <c r="AD48" s="12">
        <f t="shared" si="21"/>
        <v>0</v>
      </c>
      <c r="AE48" s="12">
        <f t="shared" si="22"/>
        <v>0</v>
      </c>
      <c r="AF48" s="12">
        <f t="shared" si="23"/>
        <v>0</v>
      </c>
      <c r="AG48" s="13">
        <f t="shared" si="54"/>
        <v>0</v>
      </c>
      <c r="AH48">
        <f t="shared" si="54"/>
        <v>0</v>
      </c>
      <c r="AI48">
        <f t="shared" si="24"/>
        <v>0</v>
      </c>
      <c r="AJ48">
        <f t="shared" si="25"/>
        <v>0</v>
      </c>
      <c r="AL48" s="12">
        <f t="shared" si="26"/>
        <v>0</v>
      </c>
      <c r="AM48" s="12">
        <f t="shared" si="27"/>
        <v>0</v>
      </c>
      <c r="AN48" s="12">
        <f t="shared" si="28"/>
        <v>0</v>
      </c>
      <c r="AO48" s="13">
        <f t="shared" si="55"/>
        <v>0</v>
      </c>
      <c r="AP48">
        <f t="shared" si="55"/>
        <v>0</v>
      </c>
      <c r="AQ48">
        <f t="shared" si="29"/>
        <v>0</v>
      </c>
      <c r="AR48">
        <f t="shared" si="30"/>
        <v>0</v>
      </c>
      <c r="AT48" s="12">
        <f t="shared" si="31"/>
        <v>0</v>
      </c>
      <c r="AU48" s="12">
        <f t="shared" si="32"/>
        <v>0</v>
      </c>
      <c r="AV48" s="12">
        <f t="shared" si="33"/>
        <v>0</v>
      </c>
      <c r="AW48" s="13">
        <f t="shared" si="56"/>
        <v>0</v>
      </c>
      <c r="AX48">
        <f t="shared" si="56"/>
        <v>0</v>
      </c>
      <c r="AY48">
        <f t="shared" si="34"/>
        <v>0</v>
      </c>
      <c r="AZ48">
        <f t="shared" si="35"/>
        <v>0</v>
      </c>
      <c r="BB48" s="12">
        <f t="shared" si="36"/>
        <v>0</v>
      </c>
      <c r="BC48" s="12">
        <f t="shared" si="37"/>
        <v>0</v>
      </c>
      <c r="BD48" s="12">
        <f t="shared" si="38"/>
        <v>0</v>
      </c>
      <c r="BE48" s="13">
        <f t="shared" si="57"/>
        <v>0</v>
      </c>
      <c r="BF48">
        <f t="shared" si="57"/>
        <v>0</v>
      </c>
      <c r="BG48">
        <f t="shared" si="39"/>
        <v>0</v>
      </c>
      <c r="BH48">
        <f t="shared" si="40"/>
        <v>0</v>
      </c>
      <c r="BJ48" s="12">
        <f t="shared" si="41"/>
        <v>0</v>
      </c>
      <c r="BK48" s="12">
        <f t="shared" si="42"/>
        <v>0</v>
      </c>
      <c r="BL48" s="12">
        <f t="shared" si="43"/>
        <v>0</v>
      </c>
      <c r="BM48" s="13">
        <f t="shared" si="58"/>
        <v>0</v>
      </c>
      <c r="BN48">
        <f t="shared" si="58"/>
        <v>0</v>
      </c>
      <c r="BO48">
        <f t="shared" si="44"/>
        <v>0</v>
      </c>
      <c r="BP48">
        <f t="shared" si="45"/>
        <v>0</v>
      </c>
      <c r="BS48">
        <f t="shared" si="46"/>
        <v>0</v>
      </c>
    </row>
    <row r="49" spans="3:71" ht="12.75">
      <c r="C49" s="31">
        <f t="shared" si="6"/>
        <v>0</v>
      </c>
      <c r="D49" s="33">
        <f t="shared" si="7"/>
        <v>0</v>
      </c>
      <c r="K49" s="11">
        <f t="shared" si="8"/>
        <v>0</v>
      </c>
      <c r="L49" s="23">
        <f t="shared" si="9"/>
        <v>0</v>
      </c>
      <c r="N49" s="12">
        <f t="shared" si="10"/>
        <v>0</v>
      </c>
      <c r="O49" s="12">
        <f t="shared" si="11"/>
        <v>0</v>
      </c>
      <c r="P49" s="12">
        <f t="shared" si="12"/>
        <v>0</v>
      </c>
      <c r="Q49" s="13">
        <f t="shared" si="13"/>
        <v>0</v>
      </c>
      <c r="R49">
        <f t="shared" si="13"/>
        <v>0</v>
      </c>
      <c r="S49">
        <f t="shared" si="14"/>
        <v>0</v>
      </c>
      <c r="T49">
        <f t="shared" si="15"/>
        <v>0</v>
      </c>
      <c r="V49" s="12">
        <f t="shared" si="16"/>
        <v>0</v>
      </c>
      <c r="W49" s="12">
        <f t="shared" si="17"/>
        <v>0</v>
      </c>
      <c r="X49" s="12">
        <f t="shared" si="18"/>
        <v>0</v>
      </c>
      <c r="Y49" s="13">
        <f t="shared" si="53"/>
        <v>0</v>
      </c>
      <c r="Z49">
        <f t="shared" si="53"/>
        <v>0</v>
      </c>
      <c r="AA49">
        <f t="shared" si="19"/>
        <v>0</v>
      </c>
      <c r="AB49">
        <f t="shared" si="20"/>
        <v>0</v>
      </c>
      <c r="AD49" s="12">
        <f t="shared" si="21"/>
        <v>0</v>
      </c>
      <c r="AE49" s="12">
        <f t="shared" si="22"/>
        <v>0</v>
      </c>
      <c r="AF49" s="12">
        <f t="shared" si="23"/>
        <v>0</v>
      </c>
      <c r="AG49" s="13">
        <f t="shared" si="54"/>
        <v>0</v>
      </c>
      <c r="AH49">
        <f t="shared" si="54"/>
        <v>0</v>
      </c>
      <c r="AI49">
        <f t="shared" si="24"/>
        <v>0</v>
      </c>
      <c r="AJ49">
        <f t="shared" si="25"/>
        <v>0</v>
      </c>
      <c r="AL49" s="12">
        <f t="shared" si="26"/>
        <v>0</v>
      </c>
      <c r="AM49" s="12">
        <f t="shared" si="27"/>
        <v>0</v>
      </c>
      <c r="AN49" s="12">
        <f t="shared" si="28"/>
        <v>0</v>
      </c>
      <c r="AO49" s="13">
        <f t="shared" si="55"/>
        <v>0</v>
      </c>
      <c r="AP49">
        <f t="shared" si="55"/>
        <v>0</v>
      </c>
      <c r="AQ49">
        <f t="shared" si="29"/>
        <v>0</v>
      </c>
      <c r="AR49">
        <f t="shared" si="30"/>
        <v>0</v>
      </c>
      <c r="AT49" s="12">
        <f t="shared" si="31"/>
        <v>0</v>
      </c>
      <c r="AU49" s="12">
        <f t="shared" si="32"/>
        <v>0</v>
      </c>
      <c r="AV49" s="12">
        <f t="shared" si="33"/>
        <v>0</v>
      </c>
      <c r="AW49" s="13">
        <f t="shared" si="56"/>
        <v>0</v>
      </c>
      <c r="AX49">
        <f t="shared" si="56"/>
        <v>0</v>
      </c>
      <c r="AY49">
        <f t="shared" si="34"/>
        <v>0</v>
      </c>
      <c r="AZ49">
        <f t="shared" si="35"/>
        <v>0</v>
      </c>
      <c r="BB49" s="12">
        <f t="shared" si="36"/>
        <v>0</v>
      </c>
      <c r="BC49" s="12">
        <f t="shared" si="37"/>
        <v>0</v>
      </c>
      <c r="BD49" s="12">
        <f t="shared" si="38"/>
        <v>0</v>
      </c>
      <c r="BE49" s="13">
        <f t="shared" si="57"/>
        <v>0</v>
      </c>
      <c r="BF49">
        <f t="shared" si="57"/>
        <v>0</v>
      </c>
      <c r="BG49">
        <f t="shared" si="39"/>
        <v>0</v>
      </c>
      <c r="BH49">
        <f t="shared" si="40"/>
        <v>0</v>
      </c>
      <c r="BJ49" s="12">
        <f t="shared" si="41"/>
        <v>0</v>
      </c>
      <c r="BK49" s="12">
        <f t="shared" si="42"/>
        <v>0</v>
      </c>
      <c r="BL49" s="12">
        <f t="shared" si="43"/>
        <v>0</v>
      </c>
      <c r="BM49" s="13">
        <f t="shared" si="58"/>
        <v>0</v>
      </c>
      <c r="BN49">
        <f t="shared" si="58"/>
        <v>0</v>
      </c>
      <c r="BO49">
        <f t="shared" si="44"/>
        <v>0</v>
      </c>
      <c r="BP49">
        <f t="shared" si="45"/>
        <v>0</v>
      </c>
      <c r="BS49">
        <f t="shared" si="46"/>
        <v>0</v>
      </c>
    </row>
  </sheetData>
  <printOptions/>
  <pageMargins left="0.75" right="0.75" top="1" bottom="1" header="0.5" footer="0.5"/>
  <pageSetup orientation="portrait" paperSize="9"/>
  <headerFooter alignWithMargins="0">
    <oddHeader>&amp;CAveraging of sights (weighted linear fit)
Enter UT in column A (HH:MM:SS), Altitude (Ho) in column B (Degrees Minutes*10/600)</oddHeader>
    <oddFooter>&amp;C&amp;8Copyright 2009. C V Imaging. All rights reserved.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Hakel</dc:creator>
  <cp:keywords/>
  <dc:description/>
  <cp:lastModifiedBy>Peter Hakel</cp:lastModifiedBy>
  <dcterms:created xsi:type="dcterms:W3CDTF">2009-01-30T06:06:43Z</dcterms:created>
  <cp:category/>
  <cp:version/>
  <cp:contentType/>
  <cp:contentStatus/>
</cp:coreProperties>
</file>