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8945" windowHeight="12660" activeTab="1"/>
  </bookViews>
  <sheets>
    <sheet name="t calc" sheetId="1" r:id="rId1"/>
    <sheet name="HO218 Star page" sheetId="2" r:id="rId2"/>
    <sheet name="star.cat from aa-56" sheetId="3" r:id="rId3"/>
    <sheet name="I. corr tbl from HO218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<sst xmlns="http://schemas.openxmlformats.org/spreadsheetml/2006/main" count="142" uniqueCount="130">
  <si>
    <t>From Bowditch page 955</t>
  </si>
  <si>
    <t>yr</t>
  </si>
  <si>
    <t>Dec</t>
  </si>
  <si>
    <t>Lat</t>
  </si>
  <si>
    <t>HA</t>
  </si>
  <si>
    <t>deg</t>
  </si>
  <si>
    <t>radians</t>
  </si>
  <si>
    <t>alt</t>
  </si>
  <si>
    <t>dec+</t>
  </si>
  <si>
    <t>alt at dec+</t>
  </si>
  <si>
    <t>d alt/ d Dec Numerical</t>
  </si>
  <si>
    <t>deg/deg</t>
  </si>
  <si>
    <t>HA+</t>
  </si>
  <si>
    <t>d alt/ d HA Numerical</t>
  </si>
  <si>
    <t>d alt/ d HA analytical</t>
  </si>
  <si>
    <t>d alt/ d Dec  analytical</t>
  </si>
  <si>
    <t>How to calc t from HO218</t>
  </si>
  <si>
    <t>t=</t>
  </si>
  <si>
    <t>fomalhuat</t>
  </si>
  <si>
    <t>dec</t>
  </si>
  <si>
    <t>pm ra</t>
  </si>
  <si>
    <t>pm dec</t>
  </si>
  <si>
    <t>deg @ 2011</t>
  </si>
  <si>
    <t>mas/yr</t>
  </si>
  <si>
    <t>prec in RA asec/yr</t>
  </si>
  <si>
    <t>prec in Dec asec/yr</t>
  </si>
  <si>
    <t>asec /yr</t>
  </si>
  <si>
    <t>with PM</t>
  </si>
  <si>
    <t>with out PM</t>
  </si>
  <si>
    <t>includes PM in RA, NOT precession</t>
  </si>
  <si>
    <t>in RA time sec</t>
  </si>
  <si>
    <t>dec ICE</t>
  </si>
  <si>
    <t>-29d 53.5min</t>
  </si>
  <si>
    <t>-29d 33.9m</t>
  </si>
  <si>
    <t>-29d 37.6m</t>
  </si>
  <si>
    <t>gha ICE</t>
  </si>
  <si>
    <t>aries ICE</t>
  </si>
  <si>
    <t>-29d 56.2m</t>
  </si>
  <si>
    <t>alAnd(Alpheratz)</t>
  </si>
  <si>
    <t>alPhe(Ankaa)</t>
  </si>
  <si>
    <t>alCas(Schedar)</t>
  </si>
  <si>
    <t>beCet(Diphda)</t>
  </si>
  <si>
    <t>alEri(Achernar)</t>
  </si>
  <si>
    <t>alAri(Hamal)</t>
  </si>
  <si>
    <t>th-1Eri(Acamar)</t>
  </si>
  <si>
    <t>alCet(Menkar)</t>
  </si>
  <si>
    <t>alPer(Mirfak)</t>
  </si>
  <si>
    <t>alTau(Aldebara)</t>
  </si>
  <si>
    <t>beOri(Rigel)</t>
  </si>
  <si>
    <t>alAur(Capella)</t>
  </si>
  <si>
    <t>gaOri(Bellatrix)</t>
  </si>
  <si>
    <t>beTau(Elnath)</t>
  </si>
  <si>
    <t>epOri(Alnilam)</t>
  </si>
  <si>
    <t>alOri(Betelgeuse)</t>
  </si>
  <si>
    <t>alCar(Canopus)</t>
  </si>
  <si>
    <t>alCMa(Sirius)</t>
  </si>
  <si>
    <t>epCMa(Adhara)</t>
  </si>
  <si>
    <t>alCMi(Procyon)</t>
  </si>
  <si>
    <t>beGem(Pollux)</t>
  </si>
  <si>
    <t>epCar(Avior)</t>
  </si>
  <si>
    <t>laVel(Suhail)</t>
  </si>
  <si>
    <t>beCar(Miaplacidus)</t>
  </si>
  <si>
    <t>alHya(Alphard)</t>
  </si>
  <si>
    <t>alLeo(Regulus)</t>
  </si>
  <si>
    <t>alUMa(Dubhe)</t>
  </si>
  <si>
    <t>beLeo(Denebola)</t>
  </si>
  <si>
    <t>gaCrv(Gienah)</t>
  </si>
  <si>
    <t>al-1Cru(Acrux)</t>
  </si>
  <si>
    <t>gaCru(Gacrux)</t>
  </si>
  <si>
    <t>epUMa(Alioth)</t>
  </si>
  <si>
    <t>alVir(Spica)</t>
  </si>
  <si>
    <t>etUMa(Alkaid)</t>
  </si>
  <si>
    <t>beCen(Hadar)</t>
  </si>
  <si>
    <t>thCen(Menkent)</t>
  </si>
  <si>
    <t>alBoo(Arcturus)</t>
  </si>
  <si>
    <t>alCen(Rigil)</t>
  </si>
  <si>
    <t>al-2Lib(Zubenelgen)</t>
  </si>
  <si>
    <t>beUMi(Kochab)</t>
  </si>
  <si>
    <t>alCrB(Alphecca)</t>
  </si>
  <si>
    <t>alSco(Antares)</t>
  </si>
  <si>
    <t>alTrA(Atria)</t>
  </si>
  <si>
    <t>etOph(Sabik)</t>
  </si>
  <si>
    <t>laSco(Shaula)</t>
  </si>
  <si>
    <t>alOph(Rasalhague)</t>
  </si>
  <si>
    <t>gaDra(Eltanin)</t>
  </si>
  <si>
    <t>epSgr(Kaus_Aust.)</t>
  </si>
  <si>
    <t>alLyr(Vega)</t>
  </si>
  <si>
    <t>siSgr(Nunki)</t>
  </si>
  <si>
    <t>alAql(Altair)</t>
  </si>
  <si>
    <t>alPav(Peacock)</t>
  </si>
  <si>
    <t>alCyg(Deneb)</t>
  </si>
  <si>
    <t>epPeg(Enif)</t>
  </si>
  <si>
    <t>alGru(Al_na'ir)</t>
  </si>
  <si>
    <t>alPsA(Fomalhaut)</t>
  </si>
  <si>
    <t>alPeg(Markab)</t>
  </si>
  <si>
    <t>alUMi(Polaris)</t>
  </si>
  <si>
    <t>siOct</t>
  </si>
  <si>
    <t>thPer</t>
  </si>
  <si>
    <t>AA_page_B40</t>
  </si>
  <si>
    <t>AA_page_B23</t>
  </si>
  <si>
    <t>Barnard</t>
  </si>
  <si>
    <t>------</t>
  </si>
  <si>
    <t>in sec/yr = min/60 yr</t>
  </si>
  <si>
    <t>deg @ 1940</t>
  </si>
  <si>
    <t>m</t>
  </si>
  <si>
    <t>n</t>
  </si>
  <si>
    <t>T</t>
  </si>
  <si>
    <t>delta RA</t>
  </si>
  <si>
    <t>sec</t>
  </si>
  <si>
    <t>"</t>
  </si>
  <si>
    <t>delta Dec</t>
  </si>
  <si>
    <t>MEEUS</t>
  </si>
  <si>
    <t>Precession</t>
  </si>
  <si>
    <t>I Correction table</t>
  </si>
  <si>
    <t>Name</t>
  </si>
  <si>
    <t>#</t>
  </si>
  <si>
    <t>Enter #</t>
  </si>
  <si>
    <t>Enter Lat (-for South)</t>
  </si>
  <si>
    <t>Alt.</t>
  </si>
  <si>
    <t>t</t>
  </si>
  <si>
    <t>Az</t>
  </si>
  <si>
    <t>H.A.</t>
  </si>
  <si>
    <t>Alt.+R</t>
  </si>
  <si>
    <t>precess back to</t>
  </si>
  <si>
    <t>dec=</t>
  </si>
  <si>
    <t>w/Precsion</t>
  </si>
  <si>
    <t>Prec (sec)</t>
  </si>
  <si>
    <t>w/PM</t>
  </si>
  <si>
    <t>RA for 1940 from aa-56</t>
  </si>
  <si>
    <t xml:space="preserve">dec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</si>
</sst>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00000"/>
    <numFmt numFmtId="167" formatCode="0.000000000"/>
    <numFmt numFmtId="168" formatCode="0.000000"/>
    <numFmt numFmtId="169" formatCode="[h]:mm"/>
    <numFmt numFmtId="170" formatCode="0.00000"/>
  </numFmts>
  <fonts count="7">
    <font>
      <sz val="10"/>
      <name val="Arial"/>
      <family val="0"/>
    </font>
    <font>
      <b/>
      <sz val="10"/>
      <color indexed="12"/>
      <name val="Sans"/>
      <family val="0"/>
    </font>
    <font>
      <sz val="10.25"/>
      <name val="Arial"/>
      <family val="0"/>
    </font>
    <font>
      <sz val="10"/>
      <color indexed="10"/>
      <name val="Arial"/>
      <family val="2"/>
    </font>
    <font>
      <vertAlign val="superscript"/>
      <sz val="10.25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7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5" fillId="0" borderId="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2" borderId="6" xfId="0" applyFill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9" xfId="0" applyFont="1" applyBorder="1" applyAlignment="1">
      <alignment/>
    </xf>
    <xf numFmtId="169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169" fontId="5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169" fontId="5" fillId="0" borderId="9" xfId="0" applyNumberFormat="1" applyFon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0"/>
            </c:trendlineLbl>
          </c:trendline>
          <c:xVal>
            <c:numRef>
              <c:f>'t calc'!$A$5:$A$10</c:f>
              <c:numCache/>
            </c:numRef>
          </c:xVal>
          <c:yVal>
            <c:numRef>
              <c:f>'t calc'!$B$5:$B$10</c:f>
              <c:numCache/>
            </c:numRef>
          </c:yVal>
          <c:smooth val="0"/>
        </c:ser>
        <c:axId val="57746306"/>
        <c:axId val="49954707"/>
      </c:scatterChart>
      <c:valAx>
        <c:axId val="57746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54707"/>
        <c:crosses val="autoZero"/>
        <c:crossBetween val="midCat"/>
        <c:dispUnits/>
      </c:valAx>
      <c:valAx>
        <c:axId val="49954707"/>
        <c:scaling>
          <c:orientation val="minMax"/>
        </c:scaling>
        <c:axPos val="l"/>
        <c:majorGridlines/>
        <c:delete val="0"/>
        <c:numFmt formatCode="0.000000" sourceLinked="0"/>
        <c:majorTickMark val="out"/>
        <c:minorTickMark val="none"/>
        <c:tickLblPos val="nextTo"/>
        <c:crossAx val="577463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11</xdr:row>
      <xdr:rowOff>38100</xdr:rowOff>
    </xdr:from>
    <xdr:to>
      <xdr:col>14</xdr:col>
      <xdr:colOff>552450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5210175" y="1857375"/>
        <a:ext cx="608647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lHO2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218"/>
      <sheetName val="Refraction"/>
      <sheetName val="b"/>
      <sheetName val="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workbookViewId="0" topLeftCell="A10">
      <selection activeCell="D40" sqref="D40"/>
    </sheetView>
  </sheetViews>
  <sheetFormatPr defaultColWidth="9.140625" defaultRowHeight="12.75"/>
  <cols>
    <col min="1" max="1" width="19.421875" style="0" customWidth="1"/>
    <col min="2" max="2" width="17.28125" style="0" customWidth="1"/>
    <col min="3" max="3" width="18.57421875" style="0" customWidth="1"/>
    <col min="4" max="4" width="11.57421875" style="0" customWidth="1"/>
    <col min="6" max="6" width="10.7109375" style="0" customWidth="1"/>
    <col min="9" max="9" width="10.421875" style="0" customWidth="1"/>
  </cols>
  <sheetData>
    <row r="1" spans="1:13" ht="13.5" thickBot="1">
      <c r="A1" t="s">
        <v>16</v>
      </c>
      <c r="F1" s="34" t="s">
        <v>18</v>
      </c>
      <c r="G1" t="s">
        <v>19</v>
      </c>
      <c r="H1" s="3">
        <v>-29.561666666666667</v>
      </c>
      <c r="I1" t="s">
        <v>22</v>
      </c>
      <c r="J1" s="7" t="str">
        <f>IF(H1&lt;0,"-","+")&amp;TEXT(INT(ABS(H1)),"0")&amp;CHAR(176)&amp;TEXT(60*(ABS(H1)-INT(ABS(H1)))," ##.0")&amp;"'"</f>
        <v>-29° 33.7'</v>
      </c>
      <c r="K1" t="s">
        <v>26</v>
      </c>
      <c r="M1" t="s">
        <v>30</v>
      </c>
    </row>
    <row r="2" spans="1:13" ht="13.5" thickTop="1">
      <c r="A2" s="26" t="s">
        <v>0</v>
      </c>
      <c r="B2" s="15"/>
      <c r="C2" s="16"/>
      <c r="G2" t="s">
        <v>20</v>
      </c>
      <c r="H2">
        <v>329.22</v>
      </c>
      <c r="I2" t="s">
        <v>23</v>
      </c>
      <c r="K2">
        <f>H2/1000</f>
        <v>0.32922</v>
      </c>
      <c r="M2">
        <f>K2/15/COS(RADIANS(ABS(B13)))</f>
        <v>0.025328231336828107</v>
      </c>
    </row>
    <row r="3" spans="1:11" ht="12.75">
      <c r="A3" s="27"/>
      <c r="B3" s="18"/>
      <c r="C3" s="19"/>
      <c r="G3" t="s">
        <v>21</v>
      </c>
      <c r="H3">
        <v>-164.22</v>
      </c>
      <c r="I3" t="s">
        <v>23</v>
      </c>
      <c r="K3">
        <f>H3/1000</f>
        <v>-0.16422</v>
      </c>
    </row>
    <row r="4" spans="1:6" ht="12.75">
      <c r="A4" s="17" t="s">
        <v>1</v>
      </c>
      <c r="B4" s="18" t="s">
        <v>24</v>
      </c>
      <c r="C4" s="19" t="s">
        <v>25</v>
      </c>
      <c r="D4" t="s">
        <v>31</v>
      </c>
      <c r="E4" t="s">
        <v>35</v>
      </c>
      <c r="F4" t="s">
        <v>36</v>
      </c>
    </row>
    <row r="5" spans="1:13" ht="12.75">
      <c r="A5" s="28">
        <v>1940</v>
      </c>
      <c r="B5" s="29">
        <f aca="true" t="shared" si="0" ref="B5:B10">46.085+0.000279*(A5-1900)</f>
        <v>46.09616</v>
      </c>
      <c r="C5" s="30">
        <f>20.0468-0.000085*(A5-1900)</f>
        <v>20.043400000000002</v>
      </c>
      <c r="H5" s="11">
        <f>K5*1000</f>
        <v>331.582655271647</v>
      </c>
      <c r="K5" s="11">
        <f>M5/(15*COS(RADIANS(ABS(B13))))^-1</f>
        <v>0.331582655271647</v>
      </c>
      <c r="M5" s="3">
        <v>0.02551</v>
      </c>
    </row>
    <row r="6" spans="1:7" ht="12.75">
      <c r="A6" s="28">
        <v>2000</v>
      </c>
      <c r="B6" s="29">
        <f t="shared" si="0"/>
        <v>46.1129</v>
      </c>
      <c r="C6" s="30">
        <f>20.0468-0.000085*(A6-1900)</f>
        <v>20.0383</v>
      </c>
      <c r="D6" s="10" t="s">
        <v>34</v>
      </c>
      <c r="E6">
        <f>115+33.5/60</f>
        <v>115.55833333333334</v>
      </c>
      <c r="F6">
        <f>99+57.9/60</f>
        <v>99.965</v>
      </c>
      <c r="G6">
        <f>3600*((E6-F6)-(E8-F8))/59</f>
        <v>-49.52542372881361</v>
      </c>
    </row>
    <row r="7" spans="1:13" ht="12.75">
      <c r="A7" s="28">
        <v>1950</v>
      </c>
      <c r="B7" s="29">
        <f t="shared" si="0"/>
        <v>46.09895</v>
      </c>
      <c r="C7" s="30">
        <f>20.0468-0.000085*(A7-1900)</f>
        <v>20.042550000000002</v>
      </c>
      <c r="D7" s="10" t="s">
        <v>32</v>
      </c>
      <c r="H7" s="12">
        <f>K7*1000</f>
        <v>-164.70000000000002</v>
      </c>
      <c r="K7" s="11">
        <f>M7</f>
        <v>-0.1647</v>
      </c>
      <c r="M7">
        <v>-0.1647</v>
      </c>
    </row>
    <row r="8" spans="1:6" ht="12.75">
      <c r="A8" s="28">
        <v>1941</v>
      </c>
      <c r="B8" s="29">
        <f t="shared" si="0"/>
        <v>46.096439000000004</v>
      </c>
      <c r="C8" s="30">
        <f>20.0468-0.000085*(A8-1900)</f>
        <v>20.043315</v>
      </c>
      <c r="D8" s="10" t="s">
        <v>37</v>
      </c>
      <c r="E8">
        <f>116+39.5/60</f>
        <v>116.65833333333333</v>
      </c>
      <c r="F8">
        <f>100+15.2/60</f>
        <v>100.25333333333333</v>
      </c>
    </row>
    <row r="9" spans="1:3" ht="12.75">
      <c r="A9" s="28">
        <v>1976</v>
      </c>
      <c r="B9" s="29">
        <f t="shared" si="0"/>
        <v>46.106204</v>
      </c>
      <c r="C9" s="30">
        <f>20.0468-0.000085*(A9-1900)</f>
        <v>20.04034</v>
      </c>
    </row>
    <row r="10" spans="1:4" ht="13.5" thickBot="1">
      <c r="A10" s="31">
        <v>2011</v>
      </c>
      <c r="B10" s="32">
        <f t="shared" si="0"/>
        <v>46.115969</v>
      </c>
      <c r="C10" s="33">
        <f>20.0468-0.000085*(A10-1900)</f>
        <v>20.037365</v>
      </c>
      <c r="D10" s="10" t="s">
        <v>33</v>
      </c>
    </row>
    <row r="11" ht="13.5" thickTop="1"/>
    <row r="12" spans="2:3" ht="12.75">
      <c r="B12" s="1" t="s">
        <v>5</v>
      </c>
      <c r="C12" s="1" t="s">
        <v>6</v>
      </c>
    </row>
    <row r="13" spans="1:5" ht="12.75">
      <c r="A13" s="9" t="s">
        <v>2</v>
      </c>
      <c r="B13" s="3">
        <f>-29-56/60-26.31/3600</f>
        <v>-29.940641666666668</v>
      </c>
      <c r="C13" s="2">
        <f>RADIANS(B13)</f>
        <v>-0.5225627772431359</v>
      </c>
      <c r="D13" s="7" t="str">
        <f>IF(B13&lt;0,"-","+")&amp;TEXT(INT(ABS(B13)),"0")&amp;CHAR(176)&amp;TEXT(60*(ABS(B13)-INT(ABS(B13)))," ##.0")&amp;"'"</f>
        <v>-29° 56.4'</v>
      </c>
      <c r="E13" t="s">
        <v>103</v>
      </c>
    </row>
    <row r="14" spans="1:3" ht="12.75">
      <c r="A14" s="9" t="s">
        <v>3</v>
      </c>
      <c r="B14" s="3">
        <v>22</v>
      </c>
      <c r="C14" s="2">
        <f>RADIANS(B14)</f>
        <v>0.3839724354387525</v>
      </c>
    </row>
    <row r="15" spans="1:3" ht="12.75">
      <c r="A15" s="9" t="s">
        <v>4</v>
      </c>
      <c r="B15" s="3">
        <v>15</v>
      </c>
      <c r="C15" s="2">
        <f>RADIANS(B15)</f>
        <v>0.2617993877991494</v>
      </c>
    </row>
    <row r="16" spans="1:3" ht="12.75">
      <c r="A16" s="9"/>
      <c r="C16" s="2"/>
    </row>
    <row r="17" spans="1:3" ht="12.75">
      <c r="A17" s="9"/>
      <c r="C17" s="2"/>
    </row>
    <row r="18" spans="1:3" ht="12.75">
      <c r="A18" s="9" t="s">
        <v>7</v>
      </c>
      <c r="B18">
        <f>DEGREES(ASIN(SIN(C13)*SIN(C14)+COS(C13)*COS(C14)*COS(C15)))</f>
        <v>36.09322495848371</v>
      </c>
      <c r="C18" s="7" t="str">
        <f>IF(B18&lt;0,"-","+")&amp;TEXT(INT(ABS(B18)),"0")&amp;CHAR(176)&amp;TEXT(60*(ABS(B18)-INT(ABS(B18)))," ##.0")&amp;"'"</f>
        <v>+36° 5.6'</v>
      </c>
    </row>
    <row r="19" spans="1:4" ht="12.75">
      <c r="A19" s="9" t="s">
        <v>8</v>
      </c>
      <c r="B19" s="5">
        <v>1E-07</v>
      </c>
      <c r="C19" s="2">
        <f>B13+B19</f>
        <v>-29.940641566666667</v>
      </c>
      <c r="D19" s="2">
        <f>RADIANS(C19)</f>
        <v>-0.5225627754978066</v>
      </c>
    </row>
    <row r="20" spans="1:3" ht="12.75">
      <c r="A20" s="9" t="s">
        <v>9</v>
      </c>
      <c r="B20">
        <f>DEGREES(ASIN(SIN(D19)*SIN(C14)+COS(D19)*COS(C14)*COS(C15)))</f>
        <v>36.09322505397227</v>
      </c>
      <c r="C20" s="2"/>
    </row>
    <row r="21" ht="12.75">
      <c r="C21" s="2"/>
    </row>
    <row r="22" spans="1:3" ht="12.75">
      <c r="A22" t="s">
        <v>10</v>
      </c>
      <c r="B22" s="6">
        <f>(B20-B18)/(C19-B13)</f>
        <v>0.954885581659869</v>
      </c>
      <c r="C22" s="2" t="s">
        <v>11</v>
      </c>
    </row>
    <row r="23" spans="1:3" ht="12.75">
      <c r="A23" t="s">
        <v>15</v>
      </c>
      <c r="B23" s="6">
        <f>(COS(C13)*SIN(C14)-SIN(C13)*COS(C14)*COS(C15))/SQRT(1-(COS(C13)*COS(C14)*COS(C15)+SIN(C13)*SIN(C14))^2)</f>
        <v>0.9548855026673023</v>
      </c>
      <c r="C23" s="2"/>
    </row>
    <row r="24" ht="12.75">
      <c r="C24" s="2"/>
    </row>
    <row r="25" ht="12.75">
      <c r="C25" s="2"/>
    </row>
    <row r="26" ht="12.75">
      <c r="C26" s="2"/>
    </row>
    <row r="27" spans="1:4" ht="12.75">
      <c r="A27" s="9" t="s">
        <v>12</v>
      </c>
      <c r="C27" s="2">
        <f>B15+B19</f>
        <v>15.0000001</v>
      </c>
      <c r="D27" s="2">
        <f>RADIANS(C27)</f>
        <v>0.2617993895444787</v>
      </c>
    </row>
    <row r="28" spans="1:3" ht="12.75">
      <c r="A28" s="9" t="s">
        <v>9</v>
      </c>
      <c r="B28">
        <f>DEGREES(ASIN(SIN(C13)*SIN(C14)+COS(C13)*COS(C14)*COS(D27)))</f>
        <v>36.09322493274962</v>
      </c>
      <c r="C28" s="2"/>
    </row>
    <row r="29" spans="1:3" ht="12.75">
      <c r="A29" s="9"/>
      <c r="C29" s="2"/>
    </row>
    <row r="30" spans="1:3" ht="12.75">
      <c r="A30" s="9" t="s">
        <v>13</v>
      </c>
      <c r="B30" s="6">
        <f>(B28-B18)/(C27-B15)</f>
        <v>-0.25734088794216964</v>
      </c>
      <c r="C30" s="2"/>
    </row>
    <row r="31" spans="1:3" ht="12.75">
      <c r="A31" s="9" t="s">
        <v>14</v>
      </c>
      <c r="B31" s="6">
        <f>-COS(C13)*COS(C14)*SIN(C15)/SQRT(1-(COS(C13)*COS(C14)*COS(C15)+SIN(C13)*SIN(C14))^2)</f>
        <v>-0.2573408977545201</v>
      </c>
      <c r="C31" s="2"/>
    </row>
    <row r="32" ht="12.75">
      <c r="C32" s="2"/>
    </row>
    <row r="33" ht="12.75">
      <c r="B33" t="s">
        <v>29</v>
      </c>
    </row>
    <row r="34" spans="1:4" ht="12.75">
      <c r="A34" s="9" t="s">
        <v>17</v>
      </c>
      <c r="B34">
        <f>B23*(C47+K7)+B31*(C46*0+M5)</f>
        <v>18.275838330695134</v>
      </c>
      <c r="C34" t="s">
        <v>27</v>
      </c>
      <c r="D34" t="s">
        <v>102</v>
      </c>
    </row>
    <row r="35" spans="2:3" ht="12.75">
      <c r="B35" s="8">
        <f>B34</f>
        <v>18.275838330695134</v>
      </c>
      <c r="C35" t="s">
        <v>27</v>
      </c>
    </row>
    <row r="37" spans="2:3" ht="12.75">
      <c r="B37">
        <f>B23*(C47+K3*0)+B31*(C46*0+K2*0)</f>
        <v>18.439672739286156</v>
      </c>
      <c r="C37" t="s">
        <v>28</v>
      </c>
    </row>
    <row r="38" spans="2:3" ht="12.75">
      <c r="B38" s="8">
        <f>B37</f>
        <v>18.439672739286156</v>
      </c>
      <c r="C38" t="s">
        <v>28</v>
      </c>
    </row>
    <row r="39" ht="13.5" thickBot="1"/>
    <row r="40" spans="1:3" ht="13.5" thickTop="1">
      <c r="A40" s="14">
        <v>1940</v>
      </c>
      <c r="B40" s="15" t="s">
        <v>112</v>
      </c>
      <c r="C40" s="16"/>
    </row>
    <row r="41" spans="1:3" ht="12.75">
      <c r="A41" s="17" t="s">
        <v>106</v>
      </c>
      <c r="B41" s="18">
        <f>(A40-2000)/100</f>
        <v>-0.6</v>
      </c>
      <c r="C41" s="19"/>
    </row>
    <row r="42" spans="1:3" ht="12.75">
      <c r="A42" s="17" t="s">
        <v>104</v>
      </c>
      <c r="B42" s="18">
        <f>3.07496+0.00186*B41</f>
        <v>3.073844</v>
      </c>
      <c r="C42" s="19"/>
    </row>
    <row r="43" spans="1:3" ht="12.75">
      <c r="A43" s="17" t="s">
        <v>105</v>
      </c>
      <c r="B43" s="18">
        <f>1.33621-0.00057*B41</f>
        <v>1.336552</v>
      </c>
      <c r="C43" s="19"/>
    </row>
    <row r="44" spans="1:3" ht="12.75">
      <c r="A44" s="17" t="s">
        <v>105</v>
      </c>
      <c r="B44" s="18">
        <f>20.0431-0.0085*B41</f>
        <v>20.048199999999998</v>
      </c>
      <c r="C44" s="19"/>
    </row>
    <row r="45" spans="1:3" ht="12.75">
      <c r="A45" s="20" t="s">
        <v>111</v>
      </c>
      <c r="B45" s="21" t="s">
        <v>108</v>
      </c>
      <c r="C45" s="22" t="s">
        <v>109</v>
      </c>
    </row>
    <row r="46" spans="1:3" ht="12.75">
      <c r="A46" s="17" t="s">
        <v>107</v>
      </c>
      <c r="B46" s="18">
        <f>B42+B43*SIN(C50)*TAN(C51)</f>
        <v>3.2780480427727734</v>
      </c>
      <c r="C46" s="19">
        <f>15*B46</f>
        <v>49.1707206415916</v>
      </c>
    </row>
    <row r="47" spans="1:3" ht="13.5" thickBot="1">
      <c r="A47" s="23" t="s">
        <v>110</v>
      </c>
      <c r="B47" s="24"/>
      <c r="C47" s="25">
        <f>B44*COS(C50)</f>
        <v>19.310873070937006</v>
      </c>
    </row>
    <row r="48" ht="13.5" thickTop="1"/>
    <row r="50" spans="1:3" ht="12.75">
      <c r="A50" s="46" t="s">
        <v>128</v>
      </c>
      <c r="B50" s="46">
        <f>'star.cat from aa-56'!U56</f>
        <v>344.4127291666667</v>
      </c>
      <c r="C50" s="46">
        <f>RADIANS(B50)</f>
        <v>6.01113610973784</v>
      </c>
    </row>
    <row r="51" spans="1:3" ht="12.75">
      <c r="A51" s="46" t="s">
        <v>129</v>
      </c>
      <c r="B51" s="46">
        <f>'star.cat from aa-56'!V56</f>
        <v>-29.62225</v>
      </c>
      <c r="C51" s="46">
        <f>RADIANS(B51)</f>
        <v>-0.5170057943488903</v>
      </c>
    </row>
  </sheetData>
  <printOptions/>
  <pageMargins left="0.31" right="0.27" top="1" bottom="1" header="0.5" footer="0.5"/>
  <pageSetup fitToHeight="1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3"/>
  <sheetViews>
    <sheetView tabSelected="1" workbookViewId="0" topLeftCell="A1">
      <selection activeCell="C3" sqref="C3"/>
    </sheetView>
  </sheetViews>
  <sheetFormatPr defaultColWidth="9.140625" defaultRowHeight="12.75"/>
  <cols>
    <col min="1" max="1" width="11.7109375" style="0" customWidth="1"/>
    <col min="2" max="2" width="4.8515625" style="0" customWidth="1"/>
    <col min="4" max="4" width="11.421875" style="34" customWidth="1"/>
    <col min="5" max="5" width="7.140625" style="1" customWidth="1"/>
    <col min="6" max="6" width="9.140625" style="0" customWidth="1"/>
    <col min="8" max="8" width="7.57421875" style="0" customWidth="1"/>
    <col min="10" max="10" width="5.8515625" style="0" customWidth="1"/>
    <col min="14" max="14" width="9.140625" style="0" customWidth="1"/>
  </cols>
  <sheetData>
    <row r="1" spans="1:12" ht="12.75">
      <c r="A1" t="s">
        <v>114</v>
      </c>
      <c r="B1" s="1" t="s">
        <v>115</v>
      </c>
      <c r="C1" s="1" t="s">
        <v>116</v>
      </c>
      <c r="D1" s="34" t="str">
        <f>INDEX('star.cat from aa-56'!T1:T58,C2,1)</f>
        <v>Antares</v>
      </c>
      <c r="F1" t="s">
        <v>117</v>
      </c>
      <c r="H1" s="37">
        <v>22</v>
      </c>
      <c r="I1">
        <f>RADIANS(H1)</f>
        <v>0.3839724354387525</v>
      </c>
      <c r="L1" t="str">
        <f>D1</f>
        <v>Antares</v>
      </c>
    </row>
    <row r="2" spans="1:15" ht="12.75">
      <c r="A2" t="str">
        <f>'star.cat from aa-56'!T1</f>
        <v>Alpheratz</v>
      </c>
      <c r="B2" s="1">
        <v>1</v>
      </c>
      <c r="C2" s="3">
        <v>42</v>
      </c>
      <c r="D2" s="13" t="s">
        <v>121</v>
      </c>
      <c r="E2" s="1" t="s">
        <v>118</v>
      </c>
      <c r="F2" s="1" t="s">
        <v>122</v>
      </c>
      <c r="G2" s="1" t="s">
        <v>119</v>
      </c>
      <c r="H2" s="1" t="s">
        <v>120</v>
      </c>
      <c r="J2" s="13" t="s">
        <v>121</v>
      </c>
      <c r="L2" t="s">
        <v>124</v>
      </c>
      <c r="M2">
        <f>INDEX('star.cat from aa-56'!AF$1:AF$58,C$2,1)</f>
        <v>-26.302981315053483</v>
      </c>
      <c r="N2">
        <f>RADIANS(M2)</f>
        <v>-0.45907362703823124</v>
      </c>
      <c r="O2" s="7" t="str">
        <f>IF(M2&lt;0,"-","+")&amp;TEXT(INT(ABS(M2)),"0")&amp;CHAR(176)&amp;TEXT(60*(ABS(M2)-INT(ABS(M2)))," ##.0")&amp;"'"</f>
        <v>-26° 18.2'</v>
      </c>
    </row>
    <row r="3" spans="1:16" ht="12.75">
      <c r="A3" t="str">
        <f>'star.cat from aa-56'!T2</f>
        <v>Ankaa</v>
      </c>
      <c r="B3" s="1">
        <v>2</v>
      </c>
      <c r="D3" s="34">
        <v>0</v>
      </c>
      <c r="E3" s="39">
        <f>DEGREES(ASIN(SIN(RADIANS(INDEX('star.cat from aa-56'!AF$1:AF$58,C$2,1)))*SIN(RADIANS(H$1))+COS(RADIANS(INDEX('star.cat from aa-56'!AF$1:AF$58,C$2,1)))*COS(RADIANS(H$1))*COS(RADIANS(D3))))/24</f>
        <v>1.7373757785394384</v>
      </c>
      <c r="F3" s="42">
        <f>E3+(49.3974517283073*TAN(RADIANS(90-E3*24))+-0.0571984906313849*TAN(RADIANS(90-E3*24))^3)/3600/24</f>
        <v>1.738016604875503</v>
      </c>
      <c r="G3" s="35">
        <f aca="true" t="shared" si="0" ref="G3:G17">P3</f>
        <v>-7.7402877634578475</v>
      </c>
      <c r="H3" s="43">
        <f>180-DEGREES(ATAN2(COS(RADIANS(D3))*SIN(I$1)-TAN(RADIANS(INDEX('star.cat from aa-56'!AF$1:AF$58,C$2,1)))*COS(I$1),SIN(RADIANS(D3))))</f>
        <v>180</v>
      </c>
      <c r="J3" s="34">
        <f>360-D3</f>
        <v>360</v>
      </c>
      <c r="L3">
        <f aca="true" t="shared" si="1" ref="L3:L17">-COS(N$2)*COS(I$1)*SIN(RADIANS(D3))/SQRT(1-(COS(N$2)*COS(I$1)*COS(RADIANS(D3))+SIN(N$2)*SIN(I$1))^2)</f>
        <v>0</v>
      </c>
      <c r="M3">
        <f>L3*(INDEX('star.cat from aa-56'!Y$1:Y$58,C$2,1)*15*0+INDEX('star.cat from aa-56'!H$1:H$58,C$2,1)/100)</f>
        <v>0</v>
      </c>
      <c r="N3">
        <f aca="true" t="shared" si="2" ref="N3:N10">(COS(N$2)*SIN(I$1)-SIN(N$2)*COS(I$1)*COS(RADIANS(D3)))/SQRT(1-(COS(N$2)*COS(I$1)*COS(RADIANS(D3))+SIN(N$2)*SIN(I$1))^2)</f>
        <v>1</v>
      </c>
      <c r="O3">
        <f>N3*(INDEX('star.cat from aa-56'!Z$1:Z$58,C$2,1)+INDEX('star.cat from aa-56'!I$1:I$58,C$2,1)/100)</f>
        <v>-7.7402877634578475</v>
      </c>
      <c r="P3">
        <f aca="true" t="shared" si="3" ref="P3:P10">M3+O3</f>
        <v>-7.7402877634578475</v>
      </c>
    </row>
    <row r="4" spans="1:16" ht="12.75">
      <c r="A4" t="str">
        <f>'star.cat from aa-56'!T3</f>
        <v>Schedar</v>
      </c>
      <c r="B4" s="1">
        <v>3</v>
      </c>
      <c r="D4" s="34">
        <v>1</v>
      </c>
      <c r="E4" s="39">
        <f>DEGREES(ASIN(SIN(RADIANS(INDEX('star.cat from aa-56'!AF$1:AF$58,C$2,1)))*SIN(RADIANS(H$1))+COS(RADIANS(INDEX('star.cat from aa-56'!AF$1:AF$58,C$2,1)))*COS(RADIANS(H$1))*COS(RADIANS(D4))))/24</f>
        <v>1.7369710531999782</v>
      </c>
      <c r="F4" s="42">
        <f aca="true" t="shared" si="4" ref="F4:F67">E4+(49.3974517283073*TAN(RADIANS(90-E4*24))+-0.0571984906313849*TAN(RADIANS(90-E4*24))^3)/3600/24</f>
        <v>1.7376120976700529</v>
      </c>
      <c r="G4" s="35">
        <f t="shared" si="0"/>
        <v>-7.73845666339806</v>
      </c>
      <c r="H4" s="43">
        <f>180-DEGREES(ATAN2(COS(RADIANS(D4))*SIN(I$1)-TAN(RADIANS(INDEX('star.cat from aa-56'!AF$1:AF$58,C$2,1)))*COS(I$1),SIN(RADIANS(D4))))</f>
        <v>178.79954366525948</v>
      </c>
      <c r="J4" s="34">
        <f aca="true" t="shared" si="5" ref="J4:J59">360-D4</f>
        <v>359</v>
      </c>
      <c r="L4">
        <f t="shared" si="1"/>
        <v>-0.019424856567567005</v>
      </c>
      <c r="M4">
        <f>L4*(INDEX('star.cat from aa-56'!Y$1:Y$58,C$2,1)*15*0+INDEX('star.cat from aa-56'!H$1:H$58,C$2,1)/100)</f>
        <v>1.3791648162972571E-05</v>
      </c>
      <c r="N4">
        <f t="shared" si="2"/>
        <v>0.9997652143606076</v>
      </c>
      <c r="O4">
        <f>N4*(INDEX('star.cat from aa-56'!Z$1:Z$58,C$2,1)+INDEX('star.cat from aa-56'!I$1:I$58,C$2,1)/100)</f>
        <v>-7.738470455046223</v>
      </c>
      <c r="P4">
        <f t="shared" si="3"/>
        <v>-7.73845666339806</v>
      </c>
    </row>
    <row r="5" spans="1:16" ht="12.75">
      <c r="A5" t="str">
        <f>'star.cat from aa-56'!T4</f>
        <v>Diphda</v>
      </c>
      <c r="B5" s="1">
        <v>4</v>
      </c>
      <c r="D5" s="34">
        <v>2</v>
      </c>
      <c r="E5" s="39">
        <f>DEGREES(ASIN(SIN(RADIANS(INDEX('star.cat from aa-56'!AF$1:AF$58,C$2,1)))*SIN(RADIANS(H$1))+COS(RADIANS(INDEX('star.cat from aa-56'!AF$1:AF$58,C$2,1)))*COS(RADIANS(H$1))*COS(RADIANS(D5))))/24</f>
        <v>1.7357573668180057</v>
      </c>
      <c r="F5" s="42">
        <f t="shared" si="4"/>
        <v>1.7363990659205553</v>
      </c>
      <c r="G5" s="35">
        <f t="shared" si="0"/>
        <v>-7.732997196071736</v>
      </c>
      <c r="H5" s="43">
        <f>180-DEGREES(ATAN2(COS(RADIANS(D5))*SIN(I$1)-TAN(RADIANS(INDEX('star.cat from aa-56'!AF$1:AF$58,C$2,1)))*COS(I$1),SIN(RADIANS(D5))))</f>
        <v>177.6000128429677</v>
      </c>
      <c r="J5" s="34">
        <f t="shared" si="5"/>
        <v>358</v>
      </c>
      <c r="L5">
        <f t="shared" si="1"/>
        <v>-0.03882622238926261</v>
      </c>
      <c r="M5">
        <f>L5*(INDEX('star.cat from aa-56'!Y$1:Y$58,C$2,1)*15*0+INDEX('star.cat from aa-56'!H$1:H$58,C$2,1)/100)</f>
        <v>2.756661789637645E-05</v>
      </c>
      <c r="N5">
        <f t="shared" si="2"/>
        <v>0.999061662693924</v>
      </c>
      <c r="O5">
        <f>N5*(INDEX('star.cat from aa-56'!Z$1:Z$58,C$2,1)+INDEX('star.cat from aa-56'!I$1:I$58,C$2,1)/100)</f>
        <v>-7.733024762689632</v>
      </c>
      <c r="P5">
        <f t="shared" si="3"/>
        <v>-7.732997196071736</v>
      </c>
    </row>
    <row r="6" spans="1:16" ht="12.75">
      <c r="A6" t="str">
        <f>'star.cat from aa-56'!T5</f>
        <v>Achernar</v>
      </c>
      <c r="B6" s="1">
        <v>5</v>
      </c>
      <c r="D6" s="34">
        <v>3</v>
      </c>
      <c r="E6" s="39">
        <f>DEGREES(ASIN(SIN(RADIANS(INDEX('star.cat from aa-56'!AF$1:AF$58,C$2,1)))*SIN(RADIANS(H$1))+COS(RADIANS(INDEX('star.cat from aa-56'!AF$1:AF$58,C$2,1)))*COS(RADIANS(H$1))*COS(RADIANS(D6))))/24</f>
        <v>1.7337361853564692</v>
      </c>
      <c r="F6" s="42">
        <f t="shared" si="4"/>
        <v>1.7343789762834347</v>
      </c>
      <c r="G6" s="35">
        <f t="shared" si="0"/>
        <v>-7.723928014659004</v>
      </c>
      <c r="H6" s="43">
        <f>180-DEGREES(ATAN2(COS(RADIANS(D6))*SIN(I$1)-TAN(RADIANS(INDEX('star.cat from aa-56'!AF$1:AF$58,C$2,1)))*COS(I$1),SIN(RADIANS(D6))))</f>
        <v>176.40232859380194</v>
      </c>
      <c r="I6" s="41"/>
      <c r="J6" s="34">
        <f t="shared" si="5"/>
        <v>357</v>
      </c>
      <c r="L6">
        <f t="shared" si="1"/>
        <v>-0.05818074797467294</v>
      </c>
      <c r="M6">
        <f>L6*(INDEX('star.cat from aa-56'!Y$1:Y$58,C$2,1)*15*0+INDEX('star.cat from aa-56'!H$1:H$58,C$2,1)/100)</f>
        <v>4.130833106201778E-05</v>
      </c>
      <c r="N6">
        <f t="shared" si="2"/>
        <v>0.9978917527401473</v>
      </c>
      <c r="O6">
        <f>N6*(INDEX('star.cat from aa-56'!Z$1:Z$58,C$2,1)+INDEX('star.cat from aa-56'!I$1:I$58,C$2,1)/100)</f>
        <v>-7.723969322990066</v>
      </c>
      <c r="P6">
        <f t="shared" si="3"/>
        <v>-7.723928014659004</v>
      </c>
    </row>
    <row r="7" spans="1:16" ht="13.5" thickBot="1">
      <c r="A7" t="str">
        <f>'star.cat from aa-56'!T6</f>
        <v>Hamal</v>
      </c>
      <c r="B7" s="1">
        <v>6</v>
      </c>
      <c r="D7" s="38">
        <v>4</v>
      </c>
      <c r="E7" s="39">
        <f>DEGREES(ASIN(SIN(RADIANS(INDEX('star.cat from aa-56'!AF$1:AF$58,C$2,1)))*SIN(RADIANS(H$1))+COS(RADIANS(INDEX('star.cat from aa-56'!AF$1:AF$58,C$2,1)))*COS(RADIANS(H$1))*COS(RADIANS(D7))))/24</f>
        <v>1.7309099423073455</v>
      </c>
      <c r="F7" s="44">
        <f t="shared" si="4"/>
        <v>1.7315542634136019</v>
      </c>
      <c r="G7" s="35">
        <f t="shared" si="0"/>
        <v>-7.711279990977447</v>
      </c>
      <c r="H7" s="43">
        <f>180-DEGREES(ATAN2(COS(RADIANS(D7))*SIN(I$1)-TAN(RADIANS(INDEX('star.cat from aa-56'!AF$1:AF$58,C$2,1)))*COS(I$1),SIN(RADIANS(D7))))</f>
        <v>175.2074031283959</v>
      </c>
      <c r="I7" s="45"/>
      <c r="J7" s="38">
        <f t="shared" si="5"/>
        <v>356</v>
      </c>
      <c r="L7">
        <f t="shared" si="1"/>
        <v>-0.07746536436584948</v>
      </c>
      <c r="M7">
        <f>L7*(INDEX('star.cat from aa-56'!Y$1:Y$58,C$2,1)*15*0+INDEX('star.cat from aa-56'!H$1:H$58,C$2,1)/100)</f>
        <v>5.5000408699753126E-05</v>
      </c>
      <c r="N7">
        <f t="shared" si="2"/>
        <v>0.996259470841848</v>
      </c>
      <c r="O7">
        <f>N7*(INDEX('star.cat from aa-56'!Z$1:Z$58,C$2,1)+INDEX('star.cat from aa-56'!I$1:I$58,C$2,1)/100)</f>
        <v>-7.711334991386146</v>
      </c>
      <c r="P7">
        <f t="shared" si="3"/>
        <v>-7.711279990977447</v>
      </c>
    </row>
    <row r="8" spans="1:16" ht="12.75">
      <c r="A8" t="str">
        <f>'star.cat from aa-56'!T7</f>
        <v>Acamar</v>
      </c>
      <c r="B8" s="1">
        <v>7</v>
      </c>
      <c r="D8" s="34">
        <v>5</v>
      </c>
      <c r="E8" s="39">
        <f>DEGREES(ASIN(SIN(RADIANS(INDEX('star.cat from aa-56'!AF$1:AF$58,C$2,1)))*SIN(RADIANS(H$1))+COS(RADIANS(INDEX('star.cat from aa-56'!AF$1:AF$58,C$2,1)))*COS(RADIANS(H$1))*COS(RADIANS(D8))))/24</f>
        <v>1.7272820241657592</v>
      </c>
      <c r="F8" s="42">
        <f t="shared" si="4"/>
        <v>1.7279283154493</v>
      </c>
      <c r="G8" s="35">
        <f t="shared" si="0"/>
        <v>-7.695095911240007</v>
      </c>
      <c r="H8" s="43">
        <f>180-DEGREES(ATAN2(COS(RADIANS(D8))*SIN(I$1)-TAN(RADIANS(INDEX('star.cat from aa-56'!AF$1:AF$58,C$2,1)))*COS(I$1),SIN(RADIANS(D8))))</f>
        <v>174.01613551487065</v>
      </c>
      <c r="J8" s="34">
        <f t="shared" si="5"/>
        <v>355</v>
      </c>
      <c r="L8">
        <f t="shared" si="1"/>
        <v>-0.09665741850712616</v>
      </c>
      <c r="M8">
        <f>L8*(INDEX('star.cat from aa-56'!Y$1:Y$58,C$2,1)*15*0+INDEX('star.cat from aa-56'!H$1:H$58,C$2,1)/100)</f>
        <v>6.862676714005956E-05</v>
      </c>
      <c r="N8">
        <f t="shared" si="2"/>
        <v>0.9941703426500849</v>
      </c>
      <c r="O8">
        <f>N8*(INDEX('star.cat from aa-56'!Z$1:Z$58,C$2,1)+INDEX('star.cat from aa-56'!I$1:I$58,C$2,1)/100)</f>
        <v>-7.695164538007147</v>
      </c>
      <c r="P8">
        <f t="shared" si="3"/>
        <v>-7.695095911240007</v>
      </c>
    </row>
    <row r="9" spans="1:16" ht="12.75">
      <c r="A9" t="str">
        <f>'star.cat from aa-56'!T8</f>
        <v>Menkar</v>
      </c>
      <c r="B9" s="1">
        <v>8</v>
      </c>
      <c r="D9" s="34">
        <v>6</v>
      </c>
      <c r="E9" s="39">
        <f>DEGREES(ASIN(SIN(RADIANS(INDEX('star.cat from aa-56'!AF$1:AF$58,C$2,1)))*SIN(RADIANS(H$1))+COS(RADIANS(INDEX('star.cat from aa-56'!AF$1:AF$58,C$2,1)))*COS(RADIANS(H$1))*COS(RADIANS(D9))))/24</f>
        <v>1.7228567503771046</v>
      </c>
      <c r="F9" s="42">
        <f t="shared" si="4"/>
        <v>1.7235054539742833</v>
      </c>
      <c r="G9" s="35">
        <f t="shared" si="0"/>
        <v>-7.67543005842207</v>
      </c>
      <c r="H9" s="43">
        <f>180-DEGREES(ATAN2(COS(RADIANS(D9))*SIN(I$1)-TAN(RADIANS(INDEX('star.cat from aa-56'!AF$1:AF$58,C$2,1)))*COS(I$1),SIN(RADIANS(D9))))</f>
        <v>172.82940754212393</v>
      </c>
      <c r="J9" s="34">
        <f t="shared" si="5"/>
        <v>354</v>
      </c>
      <c r="L9">
        <f t="shared" si="1"/>
        <v>-0.11573480287646726</v>
      </c>
      <c r="M9">
        <f>L9*(INDEX('star.cat from aa-56'!Y$1:Y$58,C$2,1)*15*0+INDEX('star.cat from aa-56'!H$1:H$58,C$2,1)/100)</f>
        <v>8.217171004229174E-05</v>
      </c>
      <c r="N9">
        <f t="shared" si="2"/>
        <v>0.9916313791805594</v>
      </c>
      <c r="O9">
        <f>N9*(INDEX('star.cat from aa-56'!Z$1:Z$58,C$2,1)+INDEX('star.cat from aa-56'!I$1:I$58,C$2,1)/100)</f>
        <v>-7.675512230132113</v>
      </c>
      <c r="P9">
        <f t="shared" si="3"/>
        <v>-7.67543005842207</v>
      </c>
    </row>
    <row r="10" spans="1:16" ht="12.75">
      <c r="A10" t="str">
        <f>'star.cat from aa-56'!T9</f>
        <v>Mirfak</v>
      </c>
      <c r="B10" s="1">
        <v>9</v>
      </c>
      <c r="D10" s="34">
        <v>7</v>
      </c>
      <c r="E10" s="39">
        <f>DEGREES(ASIN(SIN(RADIANS(INDEX('star.cat from aa-56'!AF$1:AF$58,C$2,1)))*SIN(RADIANS(H$1))+COS(RADIANS(INDEX('star.cat from aa-56'!AF$1:AF$58,C$2,1)))*COS(RADIANS(H$1))*COS(RADIANS(D10))))/24</f>
        <v>1.7176393480320458</v>
      </c>
      <c r="F10" s="42">
        <f t="shared" si="4"/>
        <v>1.718290908732242</v>
      </c>
      <c r="G10" s="35">
        <f t="shared" si="0"/>
        <v>-7.652347689185491</v>
      </c>
      <c r="H10" s="43">
        <f>180-DEGREES(ATAN2(COS(RADIANS(D10))*SIN(I$1)-TAN(RADIANS(INDEX('star.cat from aa-56'!AF$1:AF$58,C$2,1)))*COS(I$1),SIN(RADIANS(D10))))</f>
        <v>171.6480797854151</v>
      </c>
      <c r="J10" s="34">
        <f t="shared" si="5"/>
        <v>353</v>
      </c>
      <c r="L10">
        <f t="shared" si="1"/>
        <v>-0.13467607768848744</v>
      </c>
      <c r="M10">
        <f>L10*(INDEX('star.cat from aa-56'!Y$1:Y$58,C$2,1)*15*0+INDEX('star.cat from aa-56'!H$1:H$58,C$2,1)/100)</f>
        <v>9.562001515882607E-05</v>
      </c>
      <c r="N10">
        <f t="shared" si="2"/>
        <v>0.9886510092464631</v>
      </c>
      <c r="O10">
        <f>N10*(INDEX('star.cat from aa-56'!Z$1:Z$58,C$2,1)+INDEX('star.cat from aa-56'!I$1:I$58,C$2,1)/100)</f>
        <v>-7.65244330920065</v>
      </c>
      <c r="P10">
        <f t="shared" si="3"/>
        <v>-7.652347689185491</v>
      </c>
    </row>
    <row r="11" spans="1:16" ht="12.75">
      <c r="A11" t="str">
        <f>'star.cat from aa-56'!T10</f>
        <v>Aldebara</v>
      </c>
      <c r="B11" s="1">
        <v>10</v>
      </c>
      <c r="D11" s="34">
        <v>8</v>
      </c>
      <c r="E11" s="39">
        <f>DEGREES(ASIN(SIN(RADIANS(INDEX('star.cat from aa-56'!AF$1:AF$58,C$2,1)))*SIN(RADIANS(H$1))+COS(RADIANS(INDEX('star.cat from aa-56'!AF$1:AF$58,C$2,1)))*COS(RADIANS(H$1))*COS(RADIANS(D11))))/24</f>
        <v>1.7116359216510357</v>
      </c>
      <c r="F11" s="42">
        <f t="shared" si="4"/>
        <v>1.7122907874351705</v>
      </c>
      <c r="G11" s="35">
        <f t="shared" si="0"/>
        <v>-7.625924415141899</v>
      </c>
      <c r="H11" s="43">
        <f>180-DEGREES(ATAN2(COS(RADIANS(D11))*SIN(I$1)-TAN(RADIANS(INDEX('star.cat from aa-56'!AF$1:AF$58,C$2,1)))*COS(I$1),SIN(RADIANS(D11))))</f>
        <v>170.47298791641506</v>
      </c>
      <c r="J11" s="34">
        <f t="shared" si="5"/>
        <v>352</v>
      </c>
      <c r="L11">
        <f t="shared" si="1"/>
        <v>-0.15346058415922909</v>
      </c>
      <c r="M11">
        <f>L11*(INDEX('star.cat from aa-56'!Y$1:Y$58,C$2,1)*15*0+INDEX('star.cat from aa-56'!H$1:H$58,C$2,1)/100)</f>
        <v>0.00010895701475305264</v>
      </c>
      <c r="N11">
        <f aca="true" t="shared" si="6" ref="N11:N19">(COS(N$2)*SIN(I$1)-SIN(N$2)*COS(I$1)*COS(RADIANS(D11)))/SQRT(1-(COS(N$2)*COS(I$1)*COS(RADIANS(D11))+SIN(N$2)*SIN(I$1))^2)</f>
        <v>0.9852389995316977</v>
      </c>
      <c r="O11">
        <f>N11*(INDEX('star.cat from aa-56'!Z$1:Z$58,C$2,1)+INDEX('star.cat from aa-56'!I$1:I$58,C$2,1)/100)</f>
        <v>-7.626033372156652</v>
      </c>
      <c r="P11">
        <f aca="true" t="shared" si="7" ref="P11:P19">M11+O11</f>
        <v>-7.625924415141899</v>
      </c>
    </row>
    <row r="12" spans="1:16" ht="13.5" thickBot="1">
      <c r="A12" t="str">
        <f>'star.cat from aa-56'!T11</f>
        <v>Rigel</v>
      </c>
      <c r="B12" s="1">
        <v>11</v>
      </c>
      <c r="D12" s="38">
        <v>9</v>
      </c>
      <c r="E12" s="39">
        <f>DEGREES(ASIN(SIN(RADIANS(INDEX('star.cat from aa-56'!AF$1:AF$58,C$2,1)))*SIN(RADIANS(H$1))+COS(RADIANS(INDEX('star.cat from aa-56'!AF$1:AF$58,C$2,1)))*COS(RADIANS(H$1))*COS(RADIANS(D12))))/24</f>
        <v>1.7048534184586241</v>
      </c>
      <c r="F12" s="44">
        <f t="shared" si="4"/>
        <v>1.7055120410660292</v>
      </c>
      <c r="G12" s="35">
        <f t="shared" si="0"/>
        <v>-7.59624549977365</v>
      </c>
      <c r="H12" s="43">
        <f>180-DEGREES(ATAN2(COS(RADIANS(D12))*SIN(I$1)-TAN(RADIANS(INDEX('star.cat from aa-56'!AF$1:AF$58,C$2,1)))*COS(I$1),SIN(RADIANS(D12))))</f>
        <v>169.3049392947227</v>
      </c>
      <c r="I12" s="45"/>
      <c r="J12" s="38">
        <f t="shared" si="5"/>
        <v>351</v>
      </c>
      <c r="L12">
        <f t="shared" si="1"/>
        <v>-0.17206854753449163</v>
      </c>
      <c r="M12">
        <f>L12*(INDEX('star.cat from aa-56'!Y$1:Y$58,C$2,1)*15*0+INDEX('star.cat from aa-56'!H$1:H$58,C$2,1)/100)</f>
        <v>0.00012216866874948905</v>
      </c>
      <c r="N12">
        <f t="shared" si="6"/>
        <v>0.981406363766616</v>
      </c>
      <c r="O12">
        <f>N12*(INDEX('star.cat from aa-56'!Z$1:Z$58,C$2,1)+INDEX('star.cat from aa-56'!I$1:I$58,C$2,1)/100)</f>
        <v>-7.596367668442399</v>
      </c>
      <c r="P12">
        <f t="shared" si="7"/>
        <v>-7.59624549977365</v>
      </c>
    </row>
    <row r="13" spans="1:16" ht="12.75">
      <c r="A13" t="str">
        <f>'star.cat from aa-56'!T12</f>
        <v>Capella</v>
      </c>
      <c r="B13" s="1">
        <v>12</v>
      </c>
      <c r="D13" s="34">
        <v>10</v>
      </c>
      <c r="E13" s="39">
        <f>DEGREES(ASIN(SIN(RADIANS(INDEX('star.cat from aa-56'!AF$1:AF$58,C$2,1)))*SIN(RADIANS(H$1))+COS(RADIANS(INDEX('star.cat from aa-56'!AF$1:AF$58,C$2,1)))*COS(RADIANS(H$1))*COS(RADIANS(D13))))/24</f>
        <v>1.6972995895970528</v>
      </c>
      <c r="F13" s="42">
        <f t="shared" si="4"/>
        <v>1.697962425125298</v>
      </c>
      <c r="G13" s="35">
        <f t="shared" si="0"/>
        <v>-7.563405083531208</v>
      </c>
      <c r="H13" s="43">
        <f>180-DEGREES(ATAN2(COS(RADIANS(D13))*SIN(I$1)-TAN(RADIANS(INDEX('star.cat from aa-56'!AF$1:AF$58,C$2,1)))*COS(I$1),SIN(RADIANS(D13))))</f>
        <v>168.14470987205192</v>
      </c>
      <c r="J13" s="34">
        <f t="shared" si="5"/>
        <v>350</v>
      </c>
      <c r="L13">
        <f t="shared" si="1"/>
        <v>-0.19048116881924454</v>
      </c>
      <c r="M13">
        <f>L13*(INDEX('star.cat from aa-56'!Y$1:Y$58,C$2,1)*15*0+INDEX('star.cat from aa-56'!H$1:H$58,C$2,1)/100)</f>
        <v>0.00013524162986166361</v>
      </c>
      <c r="N13">
        <f t="shared" si="6"/>
        <v>0.9771652626235411</v>
      </c>
      <c r="O13">
        <f>N13*(INDEX('star.cat from aa-56'!Z$1:Z$58,C$2,1)+INDEX('star.cat from aa-56'!I$1:I$58,C$2,1)/100)</f>
        <v>-7.563540325161069</v>
      </c>
      <c r="P13">
        <f t="shared" si="7"/>
        <v>-7.563405083531208</v>
      </c>
    </row>
    <row r="14" spans="1:16" ht="12.75">
      <c r="A14" t="str">
        <f>'star.cat from aa-56'!T13</f>
        <v>Bellatrix</v>
      </c>
      <c r="B14" s="1">
        <v>13</v>
      </c>
      <c r="D14" s="34">
        <v>11</v>
      </c>
      <c r="E14" s="39">
        <f>DEGREES(ASIN(SIN(RADIANS(INDEX('star.cat from aa-56'!AF$1:AF$58,C$2,1)))*SIN(RADIANS(H$1))+COS(RADIANS(INDEX('star.cat from aa-56'!AF$1:AF$58,C$2,1)))*COS(RADIANS(H$1))*COS(RADIANS(D14))))/24</f>
        <v>1.68898294776771</v>
      </c>
      <c r="F14" s="42">
        <f t="shared" si="4"/>
        <v>1.6896504573101276</v>
      </c>
      <c r="G14" s="35">
        <f t="shared" si="0"/>
        <v>-7.527505350467799</v>
      </c>
      <c r="H14" s="43">
        <f>180-DEGREES(ATAN2(COS(RADIANS(D14))*SIN(I$1)-TAN(RADIANS(INDEX('star.cat from aa-56'!AF$1:AF$58,C$2,1)))*COS(I$1),SIN(RADIANS(D14))))</f>
        <v>166.99304143405814</v>
      </c>
      <c r="J14" s="34">
        <f t="shared" si="5"/>
        <v>349</v>
      </c>
      <c r="L14">
        <f t="shared" si="1"/>
        <v>-0.2086807043971165</v>
      </c>
      <c r="M14">
        <f>L14*(INDEX('star.cat from aa-56'!Y$1:Y$58,C$2,1)*15*0+INDEX('star.cat from aa-56'!H$1:H$58,C$2,1)/100)</f>
        <v>0.0001481633001219527</v>
      </c>
      <c r="N14">
        <f t="shared" si="6"/>
        <v>0.9725288960581312</v>
      </c>
      <c r="O14">
        <f>N14*(INDEX('star.cat from aa-56'!Z$1:Z$58,C$2,1)+INDEX('star.cat from aa-56'!I$1:I$58,C$2,1)/100)</f>
        <v>-7.5276535137679215</v>
      </c>
      <c r="P14">
        <f t="shared" si="7"/>
        <v>-7.527505350467799</v>
      </c>
    </row>
    <row r="15" spans="1:16" ht="12.75">
      <c r="A15" t="str">
        <f>'star.cat from aa-56'!T14</f>
        <v>Elnath</v>
      </c>
      <c r="B15" s="1">
        <v>14</v>
      </c>
      <c r="D15" s="34">
        <v>12</v>
      </c>
      <c r="E15" s="39">
        <f>DEGREES(ASIN(SIN(RADIANS(INDEX('star.cat from aa-56'!AF$1:AF$58,C$2,1)))*SIN(RADIANS(H$1))+COS(RADIANS(INDEX('star.cat from aa-56'!AF$1:AF$58,C$2,1)))*COS(RADIANS(H$1))*COS(RADIANS(D15))))/24</f>
        <v>1.6799127218174361</v>
      </c>
      <c r="F15" s="42">
        <f t="shared" si="4"/>
        <v>1.6805853721432449</v>
      </c>
      <c r="G15" s="35">
        <f t="shared" si="0"/>
        <v>-7.488655650248453</v>
      </c>
      <c r="H15" s="43">
        <f>180-DEGREES(ATAN2(COS(RADIANS(D15))*SIN(I$1)-TAN(RADIANS(INDEX('star.cat from aa-56'!AF$1:AF$58,C$2,1)))*COS(I$1),SIN(RADIANS(D15))))</f>
        <v>165.8506391982856</v>
      </c>
      <c r="J15" s="34">
        <f t="shared" si="5"/>
        <v>348</v>
      </c>
      <c r="L15">
        <f t="shared" si="1"/>
        <v>-0.22665053298767068</v>
      </c>
      <c r="M15">
        <f>L15*(INDEX('star.cat from aa-56'!Y$1:Y$58,C$2,1)*15*0+INDEX('star.cat from aa-56'!H$1:H$58,C$2,1)/100)</f>
        <v>0.00016092187842124616</v>
      </c>
      <c r="N15">
        <f t="shared" si="6"/>
        <v>0.9675113898842137</v>
      </c>
      <c r="O15">
        <f>N15*(INDEX('star.cat from aa-56'!Z$1:Z$58,C$2,1)+INDEX('star.cat from aa-56'!I$1:I$58,C$2,1)/100)</f>
        <v>-7.488816572126874</v>
      </c>
      <c r="P15">
        <f t="shared" si="7"/>
        <v>-7.488655650248453</v>
      </c>
    </row>
    <row r="16" spans="1:16" ht="12.75">
      <c r="A16" t="str">
        <f>'star.cat from aa-56'!T15</f>
        <v>Alnilam</v>
      </c>
      <c r="B16" s="1">
        <v>15</v>
      </c>
      <c r="D16" s="34">
        <v>13</v>
      </c>
      <c r="E16" s="39">
        <f>DEGREES(ASIN(SIN(RADIANS(INDEX('star.cat from aa-56'!AF$1:AF$58,C$2,1)))*SIN(RADIANS(H$1))+COS(RADIANS(INDEX('star.cat from aa-56'!AF$1:AF$58,C$2,1)))*COS(RADIANS(H$1))*COS(RADIANS(D16))))/24</f>
        <v>1.6700988088042943</v>
      </c>
      <c r="F16" s="42">
        <f t="shared" si="4"/>
        <v>1.6707770730864435</v>
      </c>
      <c r="G16" s="35">
        <f t="shared" si="0"/>
        <v>-7.446971589487104</v>
      </c>
      <c r="H16" s="43">
        <f>180-DEGREES(ATAN2(COS(RADIANS(D16))*SIN(I$1)-TAN(RADIANS(INDEX('star.cat from aa-56'!AF$1:AF$58,C$2,1)))*COS(I$1),SIN(RADIANS(D16))))</f>
        <v>164.71816978017497</v>
      </c>
      <c r="J16" s="34">
        <f t="shared" si="5"/>
        <v>347</v>
      </c>
      <c r="L16">
        <f t="shared" si="1"/>
        <v>-0.24437520964691894</v>
      </c>
      <c r="M16">
        <f>L16*(INDEX('star.cat from aa-56'!Y$1:Y$58,C$2,1)*15*0+INDEX('star.cat from aa-56'!H$1:H$58,C$2,1)/100)</f>
        <v>0.00017350639884931244</v>
      </c>
      <c r="N16">
        <f t="shared" si="6"/>
        <v>0.9621276783847972</v>
      </c>
      <c r="O16">
        <f>N16*(INDEX('star.cat from aa-56'!Z$1:Z$58,C$2,1)+INDEX('star.cat from aa-56'!I$1:I$58,C$2,1)/100)</f>
        <v>-7.447145095885953</v>
      </c>
      <c r="P16">
        <f t="shared" si="7"/>
        <v>-7.446971589487104</v>
      </c>
    </row>
    <row r="17" spans="1:16" ht="13.5" thickBot="1">
      <c r="A17" t="str">
        <f>'star.cat from aa-56'!T16</f>
        <v>Betelgeuse</v>
      </c>
      <c r="B17" s="1">
        <v>16</v>
      </c>
      <c r="D17" s="38">
        <v>14</v>
      </c>
      <c r="E17" s="39">
        <f>DEGREES(ASIN(SIN(RADIANS(INDEX('star.cat from aa-56'!AF$1:AF$58,C$2,1)))*SIN(RADIANS(H$1))+COS(RADIANS(INDEX('star.cat from aa-56'!AF$1:AF$58,C$2,1)))*COS(RADIANS(H$1))*COS(RADIANS(D17))))/24</f>
        <v>1.6595517240844593</v>
      </c>
      <c r="F17" s="44">
        <f t="shared" si="4"/>
        <v>1.6602360826805647</v>
      </c>
      <c r="G17" s="35">
        <f t="shared" si="0"/>
        <v>-7.402574106141973</v>
      </c>
      <c r="H17" s="43">
        <f>180-DEGREES(ATAN2(COS(RADIANS(D17))*SIN(I$1)-TAN(RADIANS(INDEX('star.cat from aa-56'!AF$1:AF$58,C$2,1)))*COS(I$1),SIN(RADIANS(D17))))</f>
        <v>163.59625953264953</v>
      </c>
      <c r="I17" s="45"/>
      <c r="J17" s="38">
        <f t="shared" si="5"/>
        <v>346</v>
      </c>
      <c r="L17">
        <f t="shared" si="1"/>
        <v>-0.26184050676563764</v>
      </c>
      <c r="M17">
        <f>L17*(INDEX('star.cat from aa-56'!Y$1:Y$58,C$2,1)*15*0+INDEX('star.cat from aa-56'!H$1:H$58,C$2,1)/100)</f>
        <v>0.0001859067598036027</v>
      </c>
      <c r="N17">
        <f t="shared" si="6"/>
        <v>0.9563933847331166</v>
      </c>
      <c r="O17">
        <f>N17*(INDEX('star.cat from aa-56'!Z$1:Z$58,C$2,1)+INDEX('star.cat from aa-56'!I$1:I$58,C$2,1)/100)</f>
        <v>-7.402760012901776</v>
      </c>
      <c r="P17">
        <f t="shared" si="7"/>
        <v>-7.402574106141973</v>
      </c>
    </row>
    <row r="18" spans="1:16" ht="12.75">
      <c r="A18" t="str">
        <f>'star.cat from aa-56'!T17</f>
        <v>Canopus</v>
      </c>
      <c r="B18" s="1">
        <v>17</v>
      </c>
      <c r="D18" s="34">
        <v>15</v>
      </c>
      <c r="E18" s="39">
        <f>DEGREES(ASIN(SIN(RADIANS(INDEX('star.cat from aa-56'!AF$1:AF$58,C$2,1)))*SIN(RADIANS(H$1))+COS(RADIANS(INDEX('star.cat from aa-56'!AF$1:AF$58,C$2,1)))*COS(RADIANS(H$1))*COS(RADIANS(D18))))/24</f>
        <v>1.6482825499588332</v>
      </c>
      <c r="F18" s="42">
        <f t="shared" si="4"/>
        <v>1.6489734912509042</v>
      </c>
      <c r="G18" s="35">
        <f>P18</f>
        <v>-7.355588540166545</v>
      </c>
      <c r="H18" s="43">
        <f>180-DEGREES(ATAN2(COS(RADIANS(D18))*SIN(I$1)-TAN(RADIANS(INDEX('star.cat from aa-56'!AF$1:AF$58,C$2,1)))*COS(I$1),SIN(RADIANS(D18))))</f>
        <v>162.48549325866074</v>
      </c>
      <c r="J18" s="34">
        <f t="shared" si="5"/>
        <v>345</v>
      </c>
      <c r="L18">
        <f>-COS(N$2)*COS(I$1)*SIN(RADIANS(D18))/SQRT(1-(COS(N$2)*COS(I$1)*COS(RADIANS(D18))+SIN(N$2)*SIN(I$1))^2)</f>
        <v>-0.27903344225377047</v>
      </c>
      <c r="M18">
        <f>L18*(INDEX('star.cat from aa-56'!Y$1:Y$58,C$2,1)*15*0+INDEX('star.cat from aa-56'!H$1:H$58,C$2,1)/100)</f>
        <v>0.000198113744000177</v>
      </c>
      <c r="N18">
        <f t="shared" si="6"/>
        <v>0.9503247009287504</v>
      </c>
      <c r="O18">
        <f>N18*(INDEX('star.cat from aa-56'!Z$1:Z$58,C$2,1)+INDEX('star.cat from aa-56'!I$1:I$58,C$2,1)/100)</f>
        <v>-7.355786653910545</v>
      </c>
      <c r="P18">
        <f t="shared" si="7"/>
        <v>-7.355588540166545</v>
      </c>
    </row>
    <row r="19" spans="1:16" ht="12.75">
      <c r="A19" t="str">
        <f>'star.cat from aa-56'!T18</f>
        <v>Sirius</v>
      </c>
      <c r="B19" s="1">
        <v>18</v>
      </c>
      <c r="D19" s="34">
        <v>16</v>
      </c>
      <c r="E19" s="39">
        <f>DEGREES(ASIN(SIN(RADIANS(INDEX('star.cat from aa-56'!AF$1:AF$58,C$2,1)))*SIN(RADIANS(H$1))+COS(RADIANS(INDEX('star.cat from aa-56'!AF$1:AF$58,C$2,1)))*COS(RADIANS(H$1))*COS(RADIANS(D19))))/24</f>
        <v>1.636302883405654</v>
      </c>
      <c r="F19" s="42">
        <f t="shared" si="4"/>
        <v>1.6370009047046912</v>
      </c>
      <c r="G19" s="35">
        <f aca="true" t="shared" si="8" ref="G19:G82">P19</f>
        <v>-7.306143712810486</v>
      </c>
      <c r="H19" s="43">
        <f>180-DEGREES(ATAN2(COS(RADIANS(D19))*SIN(I$1)-TAN(RADIANS(INDEX('star.cat from aa-56'!AF$1:AF$58,C$2,1)))*COS(I$1),SIN(RADIANS(D19))))</f>
        <v>161.38641329036818</v>
      </c>
      <c r="J19" s="34">
        <f t="shared" si="5"/>
        <v>344</v>
      </c>
      <c r="L19">
        <f>-COS(N$2)*COS(I$1)*SIN(RADIANS(D19))/SQRT(1-(COS(N$2)*COS(I$1)*COS(RADIANS(D19))+SIN(N$2)*SIN(I$1))^2)</f>
        <v>-0.2959422953118637</v>
      </c>
      <c r="M19">
        <f>L19*(INDEX('star.cat from aa-56'!Y$1:Y$58,C$2,1)*15*0+INDEX('star.cat from aa-56'!H$1:H$58,C$2,1)/100)</f>
        <v>0.0002101190296714232</v>
      </c>
      <c r="N19">
        <f t="shared" si="6"/>
        <v>0.9439382688501187</v>
      </c>
      <c r="O19">
        <f>N19*(INDEX('star.cat from aa-56'!Z$1:Z$58,C$2,1)+INDEX('star.cat from aa-56'!I$1:I$58,C$2,1)/100)</f>
        <v>-7.306353831840157</v>
      </c>
      <c r="P19">
        <f t="shared" si="7"/>
        <v>-7.306143712810486</v>
      </c>
    </row>
    <row r="20" spans="1:16" ht="12.75">
      <c r="A20" t="str">
        <f>'star.cat from aa-56'!T19</f>
        <v>Adhara</v>
      </c>
      <c r="B20" s="1">
        <v>19</v>
      </c>
      <c r="D20" s="34">
        <v>17</v>
      </c>
      <c r="E20" s="39">
        <f>DEGREES(ASIN(SIN(RADIANS(INDEX('star.cat from aa-56'!AF$1:AF$58,C$2,1)))*SIN(RADIANS(H$1))+COS(RADIANS(INDEX('star.cat from aa-56'!AF$1:AF$58,C$2,1)))*COS(RADIANS(H$1))*COS(RADIANS(D20))))/24</f>
        <v>1.6236247834046456</v>
      </c>
      <c r="F20" s="42">
        <f t="shared" si="4"/>
        <v>1.6243303919266536</v>
      </c>
      <c r="G20" s="35">
        <f t="shared" si="8"/>
        <v>-7.254371025937598</v>
      </c>
      <c r="H20" s="43">
        <f>180-DEGREES(ATAN2(COS(RADIANS(D20))*SIN(I$1)-TAN(RADIANS(INDEX('star.cat from aa-56'!AF$1:AF$58,C$2,1)))*COS(I$1),SIN(RADIANS(D20))))</f>
        <v>160.29951892345932</v>
      </c>
      <c r="J20" s="34">
        <f t="shared" si="5"/>
        <v>343</v>
      </c>
      <c r="L20">
        <f>-COS(N$2)*COS(I$1)*SIN(RADIANS(D20))/SQRT(1-(COS(N$2)*COS(I$1)*COS(RADIANS(D20))+SIN(N$2)*SIN(I$1))^2)</f>
        <v>-0.31255661037766336</v>
      </c>
      <c r="M20">
        <f>L20*(INDEX('star.cat from aa-56'!Y$1:Y$58,C$2,1)*15*0+INDEX('star.cat from aa-56'!H$1:H$58,C$2,1)/100)</f>
        <v>0.00022191519336814096</v>
      </c>
      <c r="N20">
        <f aca="true" t="shared" si="9" ref="N19:N29">(COS(N$2)*SIN(I$1)-SIN(N$2)*COS(I$1)*COS(RADIANS(D20)))/SQRT(1-(COS(N$2)*COS(I$1)*COS(RADIANS(D20))+SIN(N$2)*SIN(I$1))^2)</f>
        <v>0.9372510638919831</v>
      </c>
      <c r="O20">
        <f>N20*(INDEX('star.cat from aa-56'!Z$1:Z$58,C$2,1)+INDEX('star.cat from aa-56'!I$1:I$58,C$2,1)/100)</f>
        <v>-7.254592941130966</v>
      </c>
      <c r="P20">
        <f aca="true" t="shared" si="10" ref="P19:P29">M20+O20</f>
        <v>-7.254371025937598</v>
      </c>
    </row>
    <row r="21" spans="1:16" ht="12.75">
      <c r="A21" t="str">
        <f>'star.cat from aa-56'!T20</f>
        <v>Procyon</v>
      </c>
      <c r="B21" s="1">
        <v>20</v>
      </c>
      <c r="D21" s="34">
        <v>18</v>
      </c>
      <c r="E21" s="39">
        <f>DEGREES(ASIN(SIN(RADIANS(INDEX('star.cat from aa-56'!AF$1:AF$58,C$2,1)))*SIN(RADIANS(H$1))+COS(RADIANS(INDEX('star.cat from aa-56'!AF$1:AF$58,C$2,1)))*COS(RADIANS(H$1))*COS(RADIANS(D21))))/24</f>
        <v>1.6102607183303563</v>
      </c>
      <c r="F21" s="42">
        <f t="shared" si="4"/>
        <v>1.6109744322508708</v>
      </c>
      <c r="G21" s="35">
        <f t="shared" si="8"/>
        <v>-7.2004035915257365</v>
      </c>
      <c r="H21" s="43">
        <f>180-DEGREES(ATAN2(COS(RADIANS(D21))*SIN(I$1)-TAN(RADIANS(INDEX('star.cat from aa-56'!AF$1:AF$58,C$2,1)))*COS(I$1),SIN(RADIANS(D21))))</f>
        <v>159.22526619058138</v>
      </c>
      <c r="J21" s="34">
        <f t="shared" si="5"/>
        <v>342</v>
      </c>
      <c r="L21">
        <f>-COS(N$2)*COS(I$1)*SIN(RADIANS(D21))/SQRT(1-(COS(N$2)*COS(I$1)*COS(RADIANS(D21))+SIN(N$2)*SIN(I$1))^2)</f>
        <v>-0.32886718999461484</v>
      </c>
      <c r="M21">
        <f>L21*(INDEX('star.cat from aa-56'!Y$1:Y$58,C$2,1)*15*0+INDEX('star.cat from aa-56'!H$1:H$58,C$2,1)/100)</f>
        <v>0.00023349570489617652</v>
      </c>
      <c r="N21">
        <f t="shared" si="9"/>
        <v>0.9302802825012627</v>
      </c>
      <c r="O21">
        <f>N21*(INDEX('star.cat from aa-56'!Z$1:Z$58,C$2,1)+INDEX('star.cat from aa-56'!I$1:I$58,C$2,1)/100)</f>
        <v>-7.200637087230633</v>
      </c>
      <c r="P21">
        <f t="shared" si="10"/>
        <v>-7.2004035915257365</v>
      </c>
    </row>
    <row r="22" spans="1:16" ht="13.5" thickBot="1">
      <c r="A22" t="str">
        <f>'star.cat from aa-56'!T21</f>
        <v>Pollux</v>
      </c>
      <c r="B22" s="1">
        <v>21</v>
      </c>
      <c r="D22" s="38">
        <v>19</v>
      </c>
      <c r="E22" s="39">
        <f>DEGREES(ASIN(SIN(RADIANS(INDEX('star.cat from aa-56'!AF$1:AF$58,C$2,1)))*SIN(RADIANS(H$1))+COS(RADIANS(INDEX('star.cat from aa-56'!AF$1:AF$58,C$2,1)))*COS(RADIANS(H$1))*COS(RADIANS(D22))))/24</f>
        <v>1.5962235138584335</v>
      </c>
      <c r="F22" s="44">
        <f t="shared" si="4"/>
        <v>1.5969458634533094</v>
      </c>
      <c r="G22" s="35">
        <f t="shared" si="8"/>
        <v>-7.144375400187285</v>
      </c>
      <c r="H22" s="43">
        <f>180-DEGREES(ATAN2(COS(RADIANS(D22))*SIN(I$1)-TAN(RADIANS(INDEX('star.cat from aa-56'!AF$1:AF$58,C$2,1)))*COS(I$1),SIN(RADIANS(D22))))</f>
        <v>158.16406795400874</v>
      </c>
      <c r="I22" s="45"/>
      <c r="J22" s="38">
        <f t="shared" si="5"/>
        <v>341</v>
      </c>
      <c r="L22">
        <f>-COS(N$2)*COS(I$1)*SIN(RADIANS(D22))/SQRT(1-(COS(N$2)*COS(I$1)*COS(RADIANS(D22))+SIN(N$2)*SIN(I$1))^2)</f>
        <v>-0.34486607747724574</v>
      </c>
      <c r="M22">
        <f>L22*(INDEX('star.cat from aa-56'!Y$1:Y$58,C$2,1)*15*0+INDEX('star.cat from aa-56'!H$1:H$58,C$2,1)/100)</f>
        <v>0.00024485491500884443</v>
      </c>
      <c r="N22">
        <f t="shared" si="9"/>
        <v>0.9230432347531419</v>
      </c>
      <c r="O22">
        <f>N22*(INDEX('star.cat from aa-56'!Z$1:Z$58,C$2,1)+INDEX('star.cat from aa-56'!I$1:I$58,C$2,1)/100)</f>
        <v>-7.144620255102294</v>
      </c>
      <c r="P22">
        <f t="shared" si="10"/>
        <v>-7.144375400187285</v>
      </c>
    </row>
    <row r="23" spans="1:16" ht="12.75">
      <c r="A23" t="str">
        <f>'star.cat from aa-56'!T22</f>
        <v>Avior</v>
      </c>
      <c r="B23" s="1">
        <v>22</v>
      </c>
      <c r="D23" s="34">
        <v>20</v>
      </c>
      <c r="E23" s="39">
        <f>DEGREES(ASIN(SIN(RADIANS(INDEX('star.cat from aa-56'!AF$1:AF$58,C$2,1)))*SIN(RADIANS(H$1))+COS(RADIANS(INDEX('star.cat from aa-56'!AF$1:AF$58,C$2,1)))*COS(RADIANS(H$1))*COS(RADIANS(D23))))/24</f>
        <v>1.5815263017899939</v>
      </c>
      <c r="F23" s="42">
        <f t="shared" si="4"/>
        <v>1.5822578306709782</v>
      </c>
      <c r="G23" s="35">
        <f t="shared" si="8"/>
        <v>-7.08642053614777</v>
      </c>
      <c r="H23" s="43">
        <f>180-DEGREES(ATAN2(COS(RADIANS(D23))*SIN(I$1)-TAN(RADIANS(INDEX('star.cat from aa-56'!AF$1:AF$58,C$2,1)))*COS(I$1),SIN(RADIANS(D23))))</f>
        <v>157.11629429454644</v>
      </c>
      <c r="J23" s="34">
        <f t="shared" si="5"/>
        <v>340</v>
      </c>
      <c r="L23">
        <f>-COS(N$2)*COS(I$1)*SIN(RADIANS(D23))/SQRT(1-(COS(N$2)*COS(I$1)*COS(RADIANS(D23))+SIN(N$2)*SIN(I$1))^2)</f>
        <v>-0.36054653034571826</v>
      </c>
      <c r="M23">
        <f>L23*(INDEX('star.cat from aa-56'!Y$1:Y$58,C$2,1)*15*0+INDEX('star.cat from aa-56'!H$1:H$58,C$2,1)/100)</f>
        <v>0.0002559880365454599</v>
      </c>
      <c r="N23">
        <f t="shared" si="9"/>
        <v>0.9155572429284539</v>
      </c>
      <c r="O23">
        <f>N23*(INDEX('star.cat from aa-56'!Z$1:Z$58,C$2,1)+INDEX('star.cat from aa-56'!I$1:I$58,C$2,1)/100)</f>
        <v>-7.086676524184315</v>
      </c>
      <c r="P23">
        <f t="shared" si="10"/>
        <v>-7.08642053614777</v>
      </c>
    </row>
    <row r="24" spans="1:16" ht="12.75">
      <c r="A24" t="str">
        <f>'star.cat from aa-56'!T23</f>
        <v>Suhail</v>
      </c>
      <c r="B24" s="1">
        <v>23</v>
      </c>
      <c r="D24" s="34">
        <v>21</v>
      </c>
      <c r="E24" s="39">
        <f>DEGREES(ASIN(SIN(RADIANS(INDEX('star.cat from aa-56'!AF$1:AF$58,C$2,1)))*SIN(RADIANS(H$1))+COS(RADIANS(INDEX('star.cat from aa-56'!AF$1:AF$58,C$2,1)))*COS(RADIANS(H$1))*COS(RADIANS(D24))))/24</f>
        <v>1.5661824701572422</v>
      </c>
      <c r="F24" s="42">
        <f t="shared" si="4"/>
        <v>1.5669237366117523</v>
      </c>
      <c r="G24" s="35">
        <f t="shared" si="8"/>
        <v>-7.026672444691345</v>
      </c>
      <c r="H24" s="43">
        <f>180-DEGREES(ATAN2(COS(RADIANS(D24))*SIN(I$1)-TAN(RADIANS(INDEX('star.cat from aa-56'!AF$1:AF$58,C$2,1)))*COS(I$1),SIN(RADIANS(D24))))</f>
        <v>156.08227317127037</v>
      </c>
      <c r="J24" s="34">
        <f t="shared" si="5"/>
        <v>339</v>
      </c>
      <c r="L24">
        <f aca="true" t="shared" si="11" ref="L24:L87">-COS(N$2)*COS(I$1)*SIN(RADIANS(D24))/SQRT(1-(COS(N$2)*COS(I$1)*COS(RADIANS(D24))+SIN(N$2)*SIN(I$1))^2)</f>
        <v>-0.375902985568784</v>
      </c>
      <c r="M24">
        <f>L24*(INDEX('star.cat from aa-56'!Y$1:Y$58,C$2,1)*15*0+INDEX('star.cat from aa-56'!H$1:H$58,C$2,1)/100)</f>
        <v>0.00026689111975383657</v>
      </c>
      <c r="N24">
        <f t="shared" si="9"/>
        <v>0.9078395468687236</v>
      </c>
      <c r="O24">
        <f>N24*(INDEX('star.cat from aa-56'!Z$1:Z$58,C$2,1)+INDEX('star.cat from aa-56'!I$1:I$58,C$2,1)/100)</f>
        <v>-7.0269393358110985</v>
      </c>
      <c r="P24">
        <f t="shared" si="10"/>
        <v>-7.026672444691345</v>
      </c>
    </row>
    <row r="25" spans="1:16" ht="12.75">
      <c r="A25" t="str">
        <f>'star.cat from aa-56'!T24</f>
        <v>Miaplacidus</v>
      </c>
      <c r="B25" s="1">
        <v>24</v>
      </c>
      <c r="D25" s="34">
        <v>22</v>
      </c>
      <c r="E25" s="39">
        <f>DEGREES(ASIN(SIN(RADIANS(INDEX('star.cat from aa-56'!AF$1:AF$58,C$2,1)))*SIN(RADIANS(H$1))+COS(RADIANS(INDEX('star.cat from aa-56'!AF$1:AF$58,C$2,1)))*COS(RADIANS(H$1))*COS(RADIANS(D25))))/24</f>
        <v>1.5502056149292855</v>
      </c>
      <c r="F25" s="42">
        <f t="shared" si="4"/>
        <v>1.5509571933748674</v>
      </c>
      <c r="G25" s="35">
        <f t="shared" si="8"/>
        <v>-6.965263256666893</v>
      </c>
      <c r="H25" s="43">
        <f>180-DEGREES(ATAN2(COS(RADIANS(D25))*SIN(I$1)-TAN(RADIANS(INDEX('star.cat from aa-56'!AF$1:AF$58,C$2,1)))*COS(I$1),SIN(RADIANS(D25))))</f>
        <v>155.06229132501966</v>
      </c>
      <c r="J25" s="34">
        <f t="shared" si="5"/>
        <v>338</v>
      </c>
      <c r="L25">
        <f t="shared" si="11"/>
        <v>-0.3909310176924327</v>
      </c>
      <c r="M25">
        <f>L25*(INDEX('star.cat from aa-56'!Y$1:Y$58,C$2,1)*15*0+INDEX('star.cat from aa-56'!H$1:H$58,C$2,1)/100)</f>
        <v>0.0002775610225616272</v>
      </c>
      <c r="N25">
        <f t="shared" si="9"/>
        <v>0.8999072167024592</v>
      </c>
      <c r="O25">
        <f>N25*(INDEX('star.cat from aa-56'!Z$1:Z$58,C$2,1)+INDEX('star.cat from aa-56'!I$1:I$58,C$2,1)/100)</f>
        <v>-6.965540817689455</v>
      </c>
      <c r="P25">
        <f t="shared" si="10"/>
        <v>-6.965263256666893</v>
      </c>
    </row>
    <row r="26" spans="1:16" ht="12.75">
      <c r="A26" t="str">
        <f>'star.cat from aa-56'!T25</f>
        <v>Alphard</v>
      </c>
      <c r="B26" s="1">
        <v>25</v>
      </c>
      <c r="D26" s="34">
        <v>23</v>
      </c>
      <c r="E26" s="39">
        <f>DEGREES(ASIN(SIN(RADIANS(INDEX('star.cat from aa-56'!AF$1:AF$58,C$2,1)))*SIN(RADIANS(H$1))+COS(RADIANS(INDEX('star.cat from aa-56'!AF$1:AF$58,C$2,1)))*COS(RADIANS(H$1))*COS(RADIANS(D26))))/24</f>
        <v>1.5336094935918962</v>
      </c>
      <c r="F26" s="42">
        <f t="shared" si="4"/>
        <v>1.5343719761570684</v>
      </c>
      <c r="G26" s="35">
        <f t="shared" si="8"/>
        <v>-6.902323173284317</v>
      </c>
      <c r="H26" s="43">
        <f>180-DEGREES(ATAN2(COS(RADIANS(D26))*SIN(I$1)-TAN(RADIANS(INDEX('star.cat from aa-56'!AF$1:AF$58,C$2,1)))*COS(I$1),SIN(RADIANS(D26))))</f>
        <v>154.05659539754106</v>
      </c>
      <c r="J26" s="34">
        <f t="shared" si="5"/>
        <v>337</v>
      </c>
      <c r="L26">
        <f t="shared" si="11"/>
        <v>-0.405627290943011</v>
      </c>
      <c r="M26">
        <f>L26*(INDEX('star.cat from aa-56'!Y$1:Y$58,C$2,1)*15*0+INDEX('star.cat from aa-56'!H$1:H$58,C$2,1)/100)</f>
        <v>0.00028799537656953774</v>
      </c>
      <c r="N26">
        <f t="shared" si="9"/>
        <v>0.8917770733600293</v>
      </c>
      <c r="O26">
        <f>N26*(INDEX('star.cat from aa-56'!Z$1:Z$58,C$2,1)+INDEX('star.cat from aa-56'!I$1:I$58,C$2,1)/100)</f>
        <v>-6.902611168660886</v>
      </c>
      <c r="P26">
        <f t="shared" si="10"/>
        <v>-6.902323173284317</v>
      </c>
    </row>
    <row r="27" spans="1:16" ht="13.5" thickBot="1">
      <c r="A27" t="str">
        <f>'star.cat from aa-56'!T26</f>
        <v>Regulus</v>
      </c>
      <c r="B27" s="1">
        <v>26</v>
      </c>
      <c r="D27" s="38">
        <v>24</v>
      </c>
      <c r="E27" s="39">
        <f>DEGREES(ASIN(SIN(RADIANS(INDEX('star.cat from aa-56'!AF$1:AF$58,C$2,1)))*SIN(RADIANS(H$1))+COS(RADIANS(INDEX('star.cat from aa-56'!AF$1:AF$58,C$2,1)))*COS(RADIANS(H$1))*COS(RADIANS(D27))))/24</f>
        <v>1.516407980829774</v>
      </c>
      <c r="F27" s="44">
        <f t="shared" si="4"/>
        <v>1.517181979074387</v>
      </c>
      <c r="G27" s="35">
        <f t="shared" si="8"/>
        <v>-6.837979913147096</v>
      </c>
      <c r="H27" s="43">
        <f>180-DEGREES(ATAN2(COS(RADIANS(D27))*SIN(I$1)-TAN(RADIANS(INDEX('star.cat from aa-56'!AF$1:AF$58,C$2,1)))*COS(I$1),SIN(RADIANS(D27))))</f>
        <v>153.06539323779617</v>
      </c>
      <c r="I27" s="45"/>
      <c r="J27" s="38">
        <f t="shared" si="5"/>
        <v>336</v>
      </c>
      <c r="L27">
        <f t="shared" si="11"/>
        <v>-0.419989506381308</v>
      </c>
      <c r="M27">
        <f>L27*(INDEX('star.cat from aa-56'!Y$1:Y$58,C$2,1)*15*0+INDEX('star.cat from aa-56'!H$1:H$58,C$2,1)/100)</f>
        <v>0.0002981925495307286</v>
      </c>
      <c r="N27">
        <f t="shared" si="9"/>
        <v>0.8834656171286502</v>
      </c>
      <c r="O27">
        <f>N27*(INDEX('star.cat from aa-56'!Z$1:Z$58,C$2,1)+INDEX('star.cat from aa-56'!I$1:I$58,C$2,1)/100)</f>
        <v>-6.838278105696627</v>
      </c>
      <c r="P27">
        <f t="shared" si="10"/>
        <v>-6.837979913147096</v>
      </c>
    </row>
    <row r="28" spans="1:16" ht="12.75">
      <c r="A28" t="str">
        <f>'star.cat from aa-56'!T27</f>
        <v>Dubhe</v>
      </c>
      <c r="B28" s="1">
        <v>27</v>
      </c>
      <c r="D28" s="34">
        <v>25</v>
      </c>
      <c r="E28" s="39">
        <f>DEGREES(ASIN(SIN(RADIANS(INDEX('star.cat from aa-56'!AF$1:AF$58,C$2,1)))*SIN(RADIANS(H$1))+COS(RADIANS(INDEX('star.cat from aa-56'!AF$1:AF$58,C$2,1)))*COS(RADIANS(H$1))*COS(RADIANS(D28))))/24</f>
        <v>1.4986150264956313</v>
      </c>
      <c r="F28" s="42">
        <f t="shared" si="4"/>
        <v>1.4994011732855306</v>
      </c>
      <c r="G28" s="35">
        <f t="shared" si="8"/>
        <v>-6.772358222287997</v>
      </c>
      <c r="H28" s="43">
        <f>180-DEGREES(ATAN2(COS(RADIANS(D28))*SIN(I$1)-TAN(RADIANS(INDEX('star.cat from aa-56'!AF$1:AF$58,C$2,1)))*COS(I$1),SIN(RADIANS(D28))))</f>
        <v>152.0888553671085</v>
      </c>
      <c r="J28" s="34">
        <f t="shared" si="5"/>
        <v>335</v>
      </c>
      <c r="L28">
        <f t="shared" si="11"/>
        <v>-0.4340163451513257</v>
      </c>
      <c r="M28">
        <f>L28*(INDEX('star.cat from aa-56'!Y$1:Y$58,C$2,1)*15*0+INDEX('star.cat from aa-56'!H$1:H$58,C$2,1)/100)</f>
        <v>0.0003081516050574412</v>
      </c>
      <c r="N28">
        <f t="shared" si="9"/>
        <v>0.8749889643466533</v>
      </c>
      <c r="O28">
        <f>N28*(INDEX('star.cat from aa-56'!Z$1:Z$58,C$2,1)+INDEX('star.cat from aa-56'!I$1:I$58,C$2,1)/100)</f>
        <v>-6.772666373893055</v>
      </c>
      <c r="P28">
        <f t="shared" si="10"/>
        <v>-6.772358222287997</v>
      </c>
    </row>
    <row r="29" spans="1:16" ht="12.75">
      <c r="A29" t="str">
        <f>'star.cat from aa-56'!T28</f>
        <v>Denebola</v>
      </c>
      <c r="B29" s="1">
        <v>28</v>
      </c>
      <c r="D29" s="34">
        <v>26</v>
      </c>
      <c r="E29" s="39">
        <f>DEGREES(ASIN(SIN(RADIANS(INDEX('star.cat from aa-56'!AF$1:AF$58,C$2,1)))*SIN(RADIANS(H$1))+COS(RADIANS(INDEX('star.cat from aa-56'!AF$1:AF$58,C$2,1)))*COS(RADIANS(H$1))*COS(RADIANS(D29))))/24</f>
        <v>1.4802446160079146</v>
      </c>
      <c r="F29" s="42">
        <f t="shared" si="4"/>
        <v>1.4810435675606202</v>
      </c>
      <c r="G29" s="35">
        <f t="shared" si="8"/>
        <v>-6.705579446917103</v>
      </c>
      <c r="H29" s="43">
        <f>180-DEGREES(ATAN2(COS(RADIANS(D29))*SIN(I$1)-TAN(RADIANS(INDEX('star.cat from aa-56'!AF$1:AF$58,C$2,1)))*COS(I$1),SIN(RADIANS(D29))))</f>
        <v>151.12711657548363</v>
      </c>
      <c r="J29" s="34">
        <f t="shared" si="5"/>
        <v>334</v>
      </c>
      <c r="L29">
        <f t="shared" si="11"/>
        <v>-0.4477074088175713</v>
      </c>
      <c r="M29">
        <f>L29*(INDEX('star.cat from aa-56'!Y$1:Y$58,C$2,1)*15*0+INDEX('star.cat from aa-56'!H$1:H$58,C$2,1)/100)</f>
        <v>0.0003178722602604756</v>
      </c>
      <c r="N29">
        <f t="shared" si="9"/>
        <v>0.8663627921995516</v>
      </c>
      <c r="O29">
        <f>N29*(INDEX('star.cat from aa-56'!Z$1:Z$58,C$2,1)+INDEX('star.cat from aa-56'!I$1:I$58,C$2,1)/100)</f>
        <v>-6.705897319177363</v>
      </c>
      <c r="P29">
        <f t="shared" si="10"/>
        <v>-6.705579446917103</v>
      </c>
    </row>
    <row r="30" spans="1:16" ht="12.75">
      <c r="A30" t="str">
        <f>'star.cat from aa-56'!T29</f>
        <v>Gienah</v>
      </c>
      <c r="B30" s="1">
        <v>29</v>
      </c>
      <c r="D30" s="34">
        <v>27</v>
      </c>
      <c r="E30" s="39">
        <f>DEGREES(ASIN(SIN(RADIANS(INDEX('star.cat from aa-56'!AF$1:AF$58,C$2,1)))*SIN(RADIANS(H$1))+COS(RADIANS(INDEX('star.cat from aa-56'!AF$1:AF$58,C$2,1)))*COS(RADIANS(H$1))*COS(RADIANS(D30))))/24</f>
        <v>1.4613107332788549</v>
      </c>
      <c r="F30" s="42">
        <f t="shared" si="4"/>
        <v>1.4621231713992056</v>
      </c>
      <c r="G30" s="35">
        <f t="shared" si="8"/>
        <v>-6.637761167665796</v>
      </c>
      <c r="H30" s="43">
        <f>180-DEGREES(ATAN2(COS(RADIANS(D30))*SIN(I$1)-TAN(RADIANS(INDEX('star.cat from aa-56'!AF$1:AF$58,C$2,1)))*COS(I$1),SIN(RADIANS(D30))))</f>
        <v>150.1802776225025</v>
      </c>
      <c r="J30" s="34">
        <f t="shared" si="5"/>
        <v>333</v>
      </c>
      <c r="L30">
        <f t="shared" si="11"/>
        <v>-0.46106315772124384</v>
      </c>
      <c r="M30">
        <f>L30*(INDEX('star.cat from aa-56'!Y$1:Y$58,C$2,1)*15*0+INDEX('star.cat from aa-56'!H$1:H$58,C$2,1)/100)</f>
        <v>0.0003273548419820831</v>
      </c>
      <c r="N30">
        <f aca="true" t="shared" si="12" ref="N30:N40">(COS(N$2)*SIN(I$1)-SIN(N$2)*COS(I$1)*COS(RADIANS(D30)))/SQRT(1-(COS(N$2)*COS(I$1)*COS(RADIANS(D30))+SIN(N$2)*SIN(I$1))^2)</f>
        <v>0.8576022914608435</v>
      </c>
      <c r="O30">
        <f>N30*(INDEX('star.cat from aa-56'!Z$1:Z$58,C$2,1)+INDEX('star.cat from aa-56'!I$1:I$58,C$2,1)/100)</f>
        <v>-6.638088522507778</v>
      </c>
      <c r="P30">
        <f aca="true" t="shared" si="13" ref="P30:P40">M30+O30</f>
        <v>-6.637761167665796</v>
      </c>
    </row>
    <row r="31" spans="1:16" ht="12.75">
      <c r="A31" t="str">
        <f>'star.cat from aa-56'!T30</f>
        <v>Acrux</v>
      </c>
      <c r="B31" s="1">
        <v>30</v>
      </c>
      <c r="D31" s="34">
        <v>28</v>
      </c>
      <c r="E31" s="39">
        <f>DEGREES(ASIN(SIN(RADIANS(INDEX('star.cat from aa-56'!AF$1:AF$58,C$2,1)))*SIN(RADIANS(H$1))+COS(RADIANS(INDEX('star.cat from aa-56'!AF$1:AF$58,C$2,1)))*COS(RADIANS(H$1))*COS(RADIANS(D31))))/24</f>
        <v>1.441827326237273</v>
      </c>
      <c r="F31" s="42">
        <f t="shared" si="4"/>
        <v>1.4426539607645776</v>
      </c>
      <c r="G31" s="35">
        <f t="shared" si="8"/>
        <v>-6.569016893322343</v>
      </c>
      <c r="H31" s="43">
        <f>180-DEGREES(ATAN2(COS(RADIANS(D31))*SIN(I$1)-TAN(RADIANS(INDEX('star.cat from aa-56'!AF$1:AF$58,C$2,1)))*COS(I$1),SIN(RADIANS(D31))))</f>
        <v>149.24840701759192</v>
      </c>
      <c r="J31" s="34">
        <f t="shared" si="5"/>
        <v>332</v>
      </c>
      <c r="L31">
        <f t="shared" si="11"/>
        <v>-0.47408484821198577</v>
      </c>
      <c r="M31">
        <f>L31*(INDEX('star.cat from aa-56'!Y$1:Y$58,C$2,1)*15*0+INDEX('star.cat from aa-56'!H$1:H$58,C$2,1)/100)</f>
        <v>0.00033660024223050984</v>
      </c>
      <c r="N31">
        <f t="shared" si="12"/>
        <v>0.8487221269186795</v>
      </c>
      <c r="O31">
        <f>N31*(INDEX('star.cat from aa-56'!Z$1:Z$58,C$2,1)+INDEX('star.cat from aa-56'!I$1:I$58,C$2,1)/100)</f>
        <v>-6.569353493564574</v>
      </c>
      <c r="P31">
        <f t="shared" si="13"/>
        <v>-6.569016893322343</v>
      </c>
    </row>
    <row r="32" spans="1:16" ht="12.75">
      <c r="A32" t="str">
        <f>'star.cat from aa-56'!T31</f>
        <v>Gacrux</v>
      </c>
      <c r="B32" s="1">
        <v>31</v>
      </c>
      <c r="D32" s="34">
        <v>29</v>
      </c>
      <c r="E32" s="39">
        <f>DEGREES(ASIN(SIN(RADIANS(INDEX('star.cat from aa-56'!AF$1:AF$58,C$2,1)))*SIN(RADIANS(H$1))+COS(RADIANS(INDEX('star.cat from aa-56'!AF$1:AF$58,C$2,1)))*COS(RADIANS(H$1))*COS(RADIANS(D32))))/24</f>
        <v>1.421808274976537</v>
      </c>
      <c r="F32" s="42">
        <f t="shared" si="4"/>
        <v>1.422649846467792</v>
      </c>
      <c r="G32" s="35">
        <f t="shared" si="8"/>
        <v>-6.499455811404393</v>
      </c>
      <c r="H32" s="43">
        <f>180-DEGREES(ATAN2(COS(RADIANS(D32))*SIN(I$1)-TAN(RADIANS(INDEX('star.cat from aa-56'!AF$1:AF$58,C$2,1)))*COS(I$1),SIN(RADIANS(D32))))</f>
        <v>148.33154285614037</v>
      </c>
      <c r="J32" s="34">
        <f t="shared" si="5"/>
        <v>331</v>
      </c>
      <c r="L32">
        <f t="shared" si="11"/>
        <v>-0.48677446953115056</v>
      </c>
      <c r="M32">
        <f>L32*(INDEX('star.cat from aa-56'!Y$1:Y$58,C$2,1)*15*0+INDEX('star.cat from aa-56'!H$1:H$58,C$2,1)/100)</f>
        <v>0.00034560987336711683</v>
      </c>
      <c r="N32">
        <f t="shared" si="12"/>
        <v>0.8397364051454954</v>
      </c>
      <c r="O32">
        <f>N32*(INDEX('star.cat from aa-56'!Z$1:Z$58,C$2,1)+INDEX('star.cat from aa-56'!I$1:I$58,C$2,1)/100)</f>
        <v>-6.49980142127776</v>
      </c>
      <c r="P32">
        <f t="shared" si="13"/>
        <v>-6.499455811404393</v>
      </c>
    </row>
    <row r="33" spans="1:16" ht="12.75">
      <c r="A33" t="str">
        <f>'star.cat from aa-56'!T32</f>
        <v>Alioth</v>
      </c>
      <c r="B33" s="1">
        <v>32</v>
      </c>
      <c r="D33" s="34">
        <v>30</v>
      </c>
      <c r="E33" s="39">
        <f>DEGREES(ASIN(SIN(RADIANS(INDEX('star.cat from aa-56'!AF$1:AF$58,C$2,1)))*SIN(RADIANS(H$1))+COS(RADIANS(INDEX('star.cat from aa-56'!AF$1:AF$58,C$2,1)))*COS(RADIANS(H$1))*COS(RADIANS(D33))))/24</f>
        <v>1.4012673625274978</v>
      </c>
      <c r="F33" s="42">
        <f t="shared" si="4"/>
        <v>1.4021246452047464</v>
      </c>
      <c r="G33" s="35">
        <f t="shared" si="8"/>
        <v>-6.429182592397453</v>
      </c>
      <c r="H33" s="43">
        <f>180-DEGREES(ATAN2(COS(RADIANS(D33))*SIN(I$1)-TAN(RADIANS(INDEX('star.cat from aa-56'!AF$1:AF$58,C$2,1)))*COS(I$1),SIN(RADIANS(D33))))</f>
        <v>147.42969468978316</v>
      </c>
      <c r="J33" s="34">
        <f t="shared" si="5"/>
        <v>330</v>
      </c>
      <c r="L33">
        <f t="shared" si="11"/>
        <v>-0.4991346810376884</v>
      </c>
      <c r="M33">
        <f>L33*(INDEX('star.cat from aa-56'!Y$1:Y$58,C$2,1)*15*0+INDEX('star.cat from aa-56'!H$1:H$58,C$2,1)/100)</f>
        <v>0.0003543856235367587</v>
      </c>
      <c r="N33">
        <f t="shared" si="12"/>
        <v>0.8306586492010083</v>
      </c>
      <c r="O33">
        <f>N33*(INDEX('star.cat from aa-56'!Z$1:Z$58,C$2,1)+INDEX('star.cat from aa-56'!I$1:I$58,C$2,1)/100)</f>
        <v>-6.429536978020989</v>
      </c>
      <c r="P33">
        <f t="shared" si="13"/>
        <v>-6.429182592397453</v>
      </c>
    </row>
    <row r="34" spans="1:16" ht="12.75">
      <c r="A34" t="str">
        <f>'star.cat from aa-56'!T33</f>
        <v>Spica</v>
      </c>
      <c r="B34" s="1">
        <v>33</v>
      </c>
      <c r="D34" s="34">
        <v>31</v>
      </c>
      <c r="E34" s="39">
        <f>DEGREES(ASIN(SIN(RADIANS(INDEX('star.cat from aa-56'!AF$1:AF$58,C$2,1)))*SIN(RADIANS(H$1))+COS(RADIANS(INDEX('star.cat from aa-56'!AF$1:AF$58,C$2,1)))*COS(RADIANS(H$1))*COS(RADIANS(D34))))/24</f>
        <v>1.3802182482292242</v>
      </c>
      <c r="F34" s="42">
        <f t="shared" si="4"/>
        <v>1.3810920532232365</v>
      </c>
      <c r="G34" s="35">
        <f t="shared" si="8"/>
        <v>-6.3582972440988845</v>
      </c>
      <c r="H34" s="43">
        <f>180-DEGREES(ATAN2(COS(RADIANS(D34))*SIN(I$1)-TAN(RADIANS(INDEX('star.cat from aa-56'!AF$1:AF$58,C$2,1)))*COS(I$1),SIN(RADIANS(D34))))</f>
        <v>146.54284541115996</v>
      </c>
      <c r="J34" s="34">
        <f t="shared" si="5"/>
        <v>329</v>
      </c>
      <c r="L34">
        <f t="shared" si="11"/>
        <v>-0.5111687503813549</v>
      </c>
      <c r="M34">
        <f>L34*(INDEX('star.cat from aa-56'!Y$1:Y$58,C$2,1)*15*0+INDEX('star.cat from aa-56'!H$1:H$58,C$2,1)/100)</f>
        <v>0.00036292981277076194</v>
      </c>
      <c r="N34">
        <f t="shared" si="12"/>
        <v>0.8215017798086395</v>
      </c>
      <c r="O34">
        <f>N34*(INDEX('star.cat from aa-56'!Z$1:Z$58,C$2,1)+INDEX('star.cat from aa-56'!I$1:I$58,C$2,1)/100)</f>
        <v>-6.358660173911655</v>
      </c>
      <c r="P34">
        <f t="shared" si="13"/>
        <v>-6.3582972440988845</v>
      </c>
    </row>
    <row r="35" spans="1:16" ht="12.75">
      <c r="A35" t="str">
        <f>'star.cat from aa-56'!T34</f>
        <v>Alkaid</v>
      </c>
      <c r="B35" s="1">
        <v>34</v>
      </c>
      <c r="D35" s="34">
        <v>32</v>
      </c>
      <c r="E35" s="39">
        <f>DEGREES(ASIN(SIN(RADIANS(INDEX('star.cat from aa-56'!AF$1:AF$58,C$2,1)))*SIN(RADIANS(H$1))+COS(RADIANS(INDEX('star.cat from aa-56'!AF$1:AF$58,C$2,1)))*COS(RADIANS(H$1))*COS(RADIANS(D35))))/24</f>
        <v>1.3586744436469618</v>
      </c>
      <c r="F35" s="42">
        <f t="shared" si="4"/>
        <v>1.3595656225742028</v>
      </c>
      <c r="G35" s="35">
        <f t="shared" si="8"/>
        <v>-6.286895012234644</v>
      </c>
      <c r="H35" s="43">
        <f>180-DEGREES(ATAN2(COS(RADIANS(D35))*SIN(I$1)-TAN(RADIANS(INDEX('star.cat from aa-56'!AF$1:AF$58,C$2,1)))*COS(I$1),SIN(RADIANS(D35))))</f>
        <v>145.67095313549711</v>
      </c>
      <c r="J35" s="34">
        <f t="shared" si="5"/>
        <v>328</v>
      </c>
      <c r="L35">
        <f t="shared" si="11"/>
        <v>-0.5228804931422044</v>
      </c>
      <c r="M35">
        <f>L35*(INDEX('star.cat from aa-56'!Y$1:Y$58,C$2,1)*15*0+INDEX('star.cat from aa-56'!H$1:H$58,C$2,1)/100)</f>
        <v>0.0003712451501309651</v>
      </c>
      <c r="N35">
        <f t="shared" si="12"/>
        <v>0.8122781025102406</v>
      </c>
      <c r="O35">
        <f>N35*(INDEX('star.cat from aa-56'!Z$1:Z$58,C$2,1)+INDEX('star.cat from aa-56'!I$1:I$58,C$2,1)/100)</f>
        <v>-6.287266257384775</v>
      </c>
      <c r="P35">
        <f t="shared" si="13"/>
        <v>-6.286895012234644</v>
      </c>
    </row>
    <row r="36" spans="1:16" ht="12.75">
      <c r="A36" t="str">
        <f>'star.cat from aa-56'!T35</f>
        <v>Hadar</v>
      </c>
      <c r="B36" s="1">
        <v>35</v>
      </c>
      <c r="D36" s="34">
        <v>33</v>
      </c>
      <c r="E36" s="39">
        <f>DEGREES(ASIN(SIN(RADIANS(INDEX('star.cat from aa-56'!AF$1:AF$58,C$2,1)))*SIN(RADIANS(H$1))+COS(RADIANS(INDEX('star.cat from aa-56'!AF$1:AF$58,C$2,1)))*COS(RADIANS(H$1))*COS(RADIANS(D36))))/24</f>
        <v>1.3366492909668632</v>
      </c>
      <c r="F36" s="42">
        <f t="shared" si="4"/>
        <v>1.3375587398823467</v>
      </c>
      <c r="G36" s="35">
        <f t="shared" si="8"/>
        <v>-6.215066323349568</v>
      </c>
      <c r="H36" s="43">
        <f>180-DEGREES(ATAN2(COS(RADIANS(D36))*SIN(I$1)-TAN(RADIANS(INDEX('star.cat from aa-56'!AF$1:AF$58,C$2,1)))*COS(I$1),SIN(RADIANS(D36))))</f>
        <v>144.81395306342768</v>
      </c>
      <c r="J36" s="34">
        <f t="shared" si="5"/>
        <v>327</v>
      </c>
      <c r="L36">
        <f t="shared" si="11"/>
        <v>-0.5342742143720783</v>
      </c>
      <c r="M36">
        <f>L36*(INDEX('star.cat from aa-56'!Y$1:Y$58,C$2,1)*15*0+INDEX('star.cat from aa-56'!H$1:H$58,C$2,1)/100)</f>
        <v>0.0003793346922041756</v>
      </c>
      <c r="N36">
        <f t="shared" si="12"/>
        <v>0.8029993002824901</v>
      </c>
      <c r="O36">
        <f>N36*(INDEX('star.cat from aa-56'!Z$1:Z$58,C$2,1)+INDEX('star.cat from aa-56'!I$1:I$58,C$2,1)/100)</f>
        <v>-6.215445658041772</v>
      </c>
      <c r="P36">
        <f t="shared" si="13"/>
        <v>-6.215066323349568</v>
      </c>
    </row>
    <row r="37" spans="1:16" ht="12.75">
      <c r="A37" t="str">
        <f>'star.cat from aa-56'!T36</f>
        <v>Menkent</v>
      </c>
      <c r="B37" s="1">
        <v>36</v>
      </c>
      <c r="D37" s="34">
        <v>34</v>
      </c>
      <c r="E37" s="39">
        <f>DEGREES(ASIN(SIN(RADIANS(INDEX('star.cat from aa-56'!AF$1:AF$58,C$2,1)))*SIN(RADIANS(H$1))+COS(RADIANS(INDEX('star.cat from aa-56'!AF$1:AF$58,C$2,1)))*COS(RADIANS(H$1))*COS(RADIANS(D37))))/24</f>
        <v>1.314155943780542</v>
      </c>
      <c r="F37" s="42">
        <f t="shared" si="4"/>
        <v>1.3150846075557696</v>
      </c>
      <c r="G37" s="35">
        <f t="shared" si="8"/>
        <v>-6.142896765899027</v>
      </c>
      <c r="H37" s="43">
        <f>180-DEGREES(ATAN2(COS(RADIANS(D37))*SIN(I$1)-TAN(RADIANS(INDEX('star.cat from aa-56'!AF$1:AF$58,C$2,1)))*COS(I$1),SIN(RADIANS(D37))))</f>
        <v>143.97175931149906</v>
      </c>
      <c r="J37" s="34">
        <f t="shared" si="5"/>
        <v>326</v>
      </c>
      <c r="L37">
        <f t="shared" si="11"/>
        <v>-0.5453546523944819</v>
      </c>
      <c r="M37">
        <f>L37*(INDEX('star.cat from aa-56'!Y$1:Y$58,C$2,1)*15*0+INDEX('star.cat from aa-56'!H$1:H$58,C$2,1)/100)</f>
        <v>0.00038720180320008207</v>
      </c>
      <c r="N37">
        <f t="shared" si="12"/>
        <v>0.7936764310888895</v>
      </c>
      <c r="O37">
        <f>N37*(INDEX('star.cat from aa-56'!Z$1:Z$58,C$2,1)+INDEX('star.cat from aa-56'!I$1:I$58,C$2,1)/100)</f>
        <v>-6.143283967702227</v>
      </c>
      <c r="P37">
        <f t="shared" si="13"/>
        <v>-6.142896765899027</v>
      </c>
    </row>
    <row r="38" spans="1:16" ht="12.75">
      <c r="A38" t="str">
        <f>'star.cat from aa-56'!T37</f>
        <v>Arcturus</v>
      </c>
      <c r="B38" s="1">
        <v>37</v>
      </c>
      <c r="D38" s="34">
        <v>35</v>
      </c>
      <c r="E38" s="39">
        <f>DEGREES(ASIN(SIN(RADIANS(INDEX('star.cat from aa-56'!AF$1:AF$58,C$2,1)))*SIN(RADIANS(H$1))+COS(RADIANS(INDEX('star.cat from aa-56'!AF$1:AF$58,C$2,1)))*COS(RADIANS(H$1))*COS(RADIANS(D38))))/24</f>
        <v>1.2912073501592287</v>
      </c>
      <c r="F38" s="42">
        <f t="shared" si="4"/>
        <v>1.292156227342207</v>
      </c>
      <c r="G38" s="35">
        <f t="shared" si="8"/>
        <v>-6.0704671054774195</v>
      </c>
      <c r="H38" s="43">
        <f>180-DEGREES(ATAN2(COS(RADIANS(D38))*SIN(I$1)-TAN(RADIANS(INDEX('star.cat from aa-56'!AF$1:AF$58,C$2,1)))*COS(I$1),SIN(RADIANS(D38))))</f>
        <v>143.14426669878844</v>
      </c>
      <c r="J38" s="34">
        <f t="shared" si="5"/>
        <v>325</v>
      </c>
      <c r="L38">
        <f t="shared" si="11"/>
        <v>-0.5561269251450017</v>
      </c>
      <c r="M38">
        <f>L38*(INDEX('star.cat from aa-56'!Y$1:Y$58,C$2,1)*15*0+INDEX('star.cat from aa-56'!H$1:H$58,C$2,1)/100)</f>
        <v>0.0003948501168529512</v>
      </c>
      <c r="N38">
        <f t="shared" si="12"/>
        <v>0.7843199298422743</v>
      </c>
      <c r="O38">
        <f>N38*(INDEX('star.cat from aa-56'!Z$1:Z$58,C$2,1)+INDEX('star.cat from aa-56'!I$1:I$58,C$2,1)/100)</f>
        <v>-6.070861955594273</v>
      </c>
      <c r="P38">
        <f t="shared" si="13"/>
        <v>-6.0704671054774195</v>
      </c>
    </row>
    <row r="39" spans="1:16" ht="12.75">
      <c r="A39" t="str">
        <f>'star.cat from aa-56'!T38</f>
        <v>Rigil</v>
      </c>
      <c r="B39" s="1">
        <v>38</v>
      </c>
      <c r="D39" s="34">
        <v>36</v>
      </c>
      <c r="E39" s="39">
        <f>DEGREES(ASIN(SIN(RADIANS(INDEX('star.cat from aa-56'!AF$1:AF$58,C$2,1)))*SIN(RADIANS(H$1))+COS(RADIANS(INDEX('star.cat from aa-56'!AF$1:AF$58,C$2,1)))*COS(RADIANS(H$1))*COS(RADIANS(D39))))/24</f>
        <v>1.2678162379069933</v>
      </c>
      <c r="F39" s="42">
        <f t="shared" si="4"/>
        <v>1.2687863861305317</v>
      </c>
      <c r="G39" s="35">
        <f t="shared" si="8"/>
        <v>-5.997853330194458</v>
      </c>
      <c r="H39" s="43">
        <f>180-DEGREES(ATAN2(COS(RADIANS(D39))*SIN(I$1)-TAN(RADIANS(INDEX('star.cat from aa-56'!AF$1:AF$58,C$2,1)))*COS(I$1),SIN(RADIANS(D39))))</f>
        <v>142.33135247992695</v>
      </c>
      <c r="J39" s="34">
        <f t="shared" si="5"/>
        <v>324</v>
      </c>
      <c r="L39">
        <f t="shared" si="11"/>
        <v>-0.5665964792659942</v>
      </c>
      <c r="M39">
        <f>L39*(INDEX('star.cat from aa-56'!Y$1:Y$58,C$2,1)*15*0+INDEX('star.cat from aa-56'!H$1:H$58,C$2,1)/100)</f>
        <v>0.00040228350027885586</v>
      </c>
      <c r="N39">
        <f t="shared" si="12"/>
        <v>0.7749396142624952</v>
      </c>
      <c r="O39">
        <f>N39*(INDEX('star.cat from aa-56'!Z$1:Z$58,C$2,1)+INDEX('star.cat from aa-56'!I$1:I$58,C$2,1)/100)</f>
        <v>-5.998255613694736</v>
      </c>
      <c r="P39">
        <f t="shared" si="13"/>
        <v>-5.997853330194458</v>
      </c>
    </row>
    <row r="40" spans="1:16" ht="12.75">
      <c r="A40" t="str">
        <f>'star.cat from aa-56'!T39</f>
        <v>Zubenelgen</v>
      </c>
      <c r="B40" s="1">
        <v>39</v>
      </c>
      <c r="D40" s="34">
        <v>37</v>
      </c>
      <c r="E40" s="39">
        <f>DEGREES(ASIN(SIN(RADIANS(INDEX('star.cat from aa-56'!AF$1:AF$58,C$2,1)))*SIN(RADIANS(H$1))+COS(RADIANS(INDEX('star.cat from aa-56'!AF$1:AF$58,C$2,1)))*COS(RADIANS(H$1))*COS(RADIANS(D40))))/24</f>
        <v>1.243995101874905</v>
      </c>
      <c r="F40" s="42">
        <f t="shared" si="4"/>
        <v>1.2449876438903376</v>
      </c>
      <c r="G40" s="35">
        <f t="shared" si="8"/>
        <v>-5.925126722341195</v>
      </c>
      <c r="H40" s="43">
        <f>180-DEGREES(ATAN2(COS(RADIANS(D40))*SIN(I$1)-TAN(RADIANS(INDEX('star.cat from aa-56'!AF$1:AF$58,C$2,1)))*COS(I$1),SIN(RADIANS(D40))))</f>
        <v>141.53287801659795</v>
      </c>
      <c r="J40" s="34">
        <f t="shared" si="5"/>
        <v>323</v>
      </c>
      <c r="L40">
        <f t="shared" si="11"/>
        <v>-0.5767690421072144</v>
      </c>
      <c r="M40">
        <f>L40*(INDEX('star.cat from aa-56'!Y$1:Y$58,C$2,1)*15*0+INDEX('star.cat from aa-56'!H$1:H$58,C$2,1)/100)</f>
        <v>0.00040950601989612215</v>
      </c>
      <c r="N40">
        <f t="shared" si="12"/>
        <v>0.7655446941308491</v>
      </c>
      <c r="O40">
        <f>N40*(INDEX('star.cat from aa-56'!Z$1:Z$58,C$2,1)+INDEX('star.cat from aa-56'!I$1:I$58,C$2,1)/100)</f>
        <v>-5.925536228361092</v>
      </c>
      <c r="P40">
        <f t="shared" si="13"/>
        <v>-5.925126722341195</v>
      </c>
    </row>
    <row r="41" spans="1:16" ht="12.75">
      <c r="A41" t="str">
        <f>'star.cat from aa-56'!T40</f>
        <v>Kochab</v>
      </c>
      <c r="B41" s="1">
        <v>40</v>
      </c>
      <c r="D41" s="34">
        <v>38</v>
      </c>
      <c r="E41" s="39">
        <f>DEGREES(ASIN(SIN(RADIANS(INDEX('star.cat from aa-56'!AF$1:AF$58,C$2,1)))*SIN(RADIANS(H$1))+COS(RADIANS(INDEX('star.cat from aa-56'!AF$1:AF$58,C$2,1)))*COS(RADIANS(H$1))*COS(RADIANS(D41))))/24</f>
        <v>1.21975619321287</v>
      </c>
      <c r="F41" s="42">
        <f t="shared" si="4"/>
        <v>1.2207723236393546</v>
      </c>
      <c r="G41" s="35">
        <f t="shared" si="8"/>
        <v>-5.852353952662639</v>
      </c>
      <c r="H41" s="43">
        <f>180-DEGREES(ATAN2(COS(RADIANS(D41))*SIN(I$1)-TAN(RADIANS(INDEX('star.cat from aa-56'!AF$1:AF$58,C$2,1)))*COS(I$1),SIN(RADIANS(D41))))</f>
        <v>140.74869038121386</v>
      </c>
      <c r="J41" s="34">
        <f t="shared" si="5"/>
        <v>322</v>
      </c>
      <c r="L41">
        <f t="shared" si="11"/>
        <v>-0.5866505767285864</v>
      </c>
      <c r="M41">
        <f>L41*(INDEX('star.cat from aa-56'!Y$1:Y$58,C$2,1)*15*0+INDEX('star.cat from aa-56'!H$1:H$58,C$2,1)/100)</f>
        <v>0.0004165219094772963</v>
      </c>
      <c r="N41">
        <f aca="true" t="shared" si="14" ref="N41:N104">(COS(N$2)*SIN(I$1)-SIN(N$2)*COS(I$1)*COS(RADIANS(D41)))/SQRT(1-(COS(N$2)*COS(I$1)*COS(RADIANS(D41))+SIN(N$2)*SIN(I$1))^2)</f>
        <v>0.7561437834654208</v>
      </c>
      <c r="O41">
        <f>N41*(INDEX('star.cat from aa-56'!Z$1:Z$58,C$2,1)+INDEX('star.cat from aa-56'!I$1:I$58,C$2,1)/100)</f>
        <v>-5.852770474572116</v>
      </c>
      <c r="P41">
        <f aca="true" t="shared" si="15" ref="P41:P104">M41+O41</f>
        <v>-5.852353952662639</v>
      </c>
    </row>
    <row r="42" spans="1:16" ht="12.75">
      <c r="A42" t="str">
        <f>'star.cat from aa-56'!T41</f>
        <v>Alphecca</v>
      </c>
      <c r="B42" s="1">
        <v>41</v>
      </c>
      <c r="D42" s="34">
        <v>39</v>
      </c>
      <c r="E42" s="39">
        <f>DEGREES(ASIN(SIN(RADIANS(INDEX('star.cat from aa-56'!AF$1:AF$58,C$2,1)))*SIN(RADIANS(H$1))+COS(RADIANS(INDEX('star.cat from aa-56'!AF$1:AF$58,C$2,1)))*COS(RADIANS(H$1))*COS(RADIANS(D42))))/24</f>
        <v>1.1951115104329084</v>
      </c>
      <c r="F42" s="42">
        <f t="shared" si="4"/>
        <v>1.196152503328029</v>
      </c>
      <c r="G42" s="35">
        <f t="shared" si="8"/>
        <v>-5.7795971937617745</v>
      </c>
      <c r="H42" s="43">
        <f>180-DEGREES(ATAN2(COS(RADIANS(D42))*SIN(I$1)-TAN(RADIANS(INDEX('star.cat from aa-56'!AF$1:AF$58,C$2,1)))*COS(I$1),SIN(RADIANS(D42))))</f>
        <v>139.97862388797247</v>
      </c>
      <c r="J42" s="34">
        <f t="shared" si="5"/>
        <v>321</v>
      </c>
      <c r="L42">
        <f t="shared" si="11"/>
        <v>-0.5962472399524837</v>
      </c>
      <c r="M42">
        <f>L42*(INDEX('star.cat from aa-56'!Y$1:Y$58,C$2,1)*15*0+INDEX('star.cat from aa-56'!H$1:H$58,C$2,1)/100)</f>
        <v>0.0004233355403662634</v>
      </c>
      <c r="N42">
        <f t="shared" si="14"/>
        <v>0.7467449151683749</v>
      </c>
      <c r="O42">
        <f>N42*(INDEX('star.cat from aa-56'!Z$1:Z$58,C$2,1)+INDEX('star.cat from aa-56'!I$1:I$58,C$2,1)/100)</f>
        <v>-5.780020529302141</v>
      </c>
      <c r="P42">
        <f t="shared" si="15"/>
        <v>-5.7795971937617745</v>
      </c>
    </row>
    <row r="43" spans="1:16" ht="12.75">
      <c r="A43" t="str">
        <f>'star.cat from aa-56'!T42</f>
        <v>Antares</v>
      </c>
      <c r="B43" s="1">
        <v>42</v>
      </c>
      <c r="D43" s="34">
        <v>40</v>
      </c>
      <c r="E43" s="39">
        <f>DEGREES(ASIN(SIN(RADIANS(INDEX('star.cat from aa-56'!AF$1:AF$58,C$2,1)))*SIN(RADIANS(H$1))+COS(RADIANS(INDEX('star.cat from aa-56'!AF$1:AF$58,C$2,1)))*COS(RADIANS(H$1))*COS(RADIANS(D43))))/24</f>
        <v>1.170072792156562</v>
      </c>
      <c r="F43" s="42">
        <f t="shared" si="4"/>
        <v>1.1711400095326292</v>
      </c>
      <c r="G43" s="35">
        <f t="shared" si="8"/>
        <v>-5.706914249391681</v>
      </c>
      <c r="H43" s="43">
        <f>180-DEGREES(ATAN2(COS(RADIANS(D43))*SIN(I$1)-TAN(RADIANS(INDEX('star.cat from aa-56'!AF$1:AF$58,C$2,1)))*COS(I$1),SIN(RADIANS(D43))))</f>
        <v>139.22250154784973</v>
      </c>
      <c r="J43" s="34">
        <f t="shared" si="5"/>
        <v>320</v>
      </c>
      <c r="L43">
        <f t="shared" si="11"/>
        <v>-0.6055653434705743</v>
      </c>
      <c r="M43">
        <f>L43*(INDEX('star.cat from aa-56'!Y$1:Y$58,C$2,1)*15*0+INDEX('star.cat from aa-56'!H$1:H$58,C$2,1)/100)</f>
        <v>0.0004299513938641077</v>
      </c>
      <c r="N43">
        <f t="shared" si="14"/>
        <v>0.7373555577261744</v>
      </c>
      <c r="O43">
        <f>N43*(INDEX('star.cat from aa-56'!Z$1:Z$58,C$2,1)+INDEX('star.cat from aa-56'!I$1:I$58,C$2,1)/100)</f>
        <v>-5.707344200785545</v>
      </c>
      <c r="P43">
        <f t="shared" si="15"/>
        <v>-5.706914249391681</v>
      </c>
    </row>
    <row r="44" spans="1:16" ht="12.75">
      <c r="A44" t="str">
        <f>'star.cat from aa-56'!T43</f>
        <v>Atria</v>
      </c>
      <c r="B44" s="1">
        <v>43</v>
      </c>
      <c r="D44" s="34">
        <v>41</v>
      </c>
      <c r="E44" s="39">
        <f>DEGREES(ASIN(SIN(RADIANS(INDEX('star.cat from aa-56'!AF$1:AF$58,C$2,1)))*SIN(RADIANS(H$1))+COS(RADIANS(INDEX('star.cat from aa-56'!AF$1:AF$58,C$2,1)))*COS(RADIANS(H$1))*COS(RADIANS(D44))))/24</f>
        <v>1.1446515114197044</v>
      </c>
      <c r="F44" s="42">
        <f t="shared" si="4"/>
        <v>1.145746412852659</v>
      </c>
      <c r="G44" s="35">
        <f t="shared" si="8"/>
        <v>-5.63435869663927</v>
      </c>
      <c r="H44" s="43">
        <f>180-DEGREES(ATAN2(COS(RADIANS(D44))*SIN(I$1)-TAN(RADIANS(INDEX('star.cat from aa-56'!AF$1:AF$58,C$2,1)))*COS(I$1),SIN(RADIANS(D44))))</f>
        <v>138.4801364452953</v>
      </c>
      <c r="J44" s="34">
        <f t="shared" si="5"/>
        <v>319</v>
      </c>
      <c r="L44">
        <f t="shared" si="11"/>
        <v>-0.6146113179742332</v>
      </c>
      <c r="M44">
        <f>L44*(INDEX('star.cat from aa-56'!Y$1:Y$58,C$2,1)*15*0+INDEX('star.cat from aa-56'!H$1:H$58,C$2,1)/100)</f>
        <v>0.0004363740357617055</v>
      </c>
      <c r="N44">
        <f t="shared" si="14"/>
        <v>0.7279826335755996</v>
      </c>
      <c r="O44">
        <f>N44*(INDEX('star.cat from aa-56'!Z$1:Z$58,C$2,1)+INDEX('star.cat from aa-56'!I$1:I$58,C$2,1)/100)</f>
        <v>-5.634795070675032</v>
      </c>
      <c r="P44">
        <f t="shared" si="15"/>
        <v>-5.63435869663927</v>
      </c>
    </row>
    <row r="45" spans="1:16" ht="12.75">
      <c r="A45" t="str">
        <f>'star.cat from aa-56'!T44</f>
        <v>Sabik</v>
      </c>
      <c r="B45" s="1">
        <v>44</v>
      </c>
      <c r="D45" s="34">
        <v>42</v>
      </c>
      <c r="E45" s="39">
        <f>DEGREES(ASIN(SIN(RADIANS(INDEX('star.cat from aa-56'!AF$1:AF$58,C$2,1)))*SIN(RADIANS(H$1))+COS(RADIANS(INDEX('star.cat from aa-56'!AF$1:AF$58,C$2,1)))*COS(RADIANS(H$1))*COS(RADIANS(D45))))/24</f>
        <v>1.118858871409935</v>
      </c>
      <c r="F45" s="42">
        <f t="shared" si="4"/>
        <v>1.1199830249149807</v>
      </c>
      <c r="G45" s="35">
        <f t="shared" si="8"/>
        <v>-5.561980038259101</v>
      </c>
      <c r="H45" s="43">
        <f>180-DEGREES(ATAN2(COS(RADIANS(D45))*SIN(I$1)-TAN(RADIANS(INDEX('star.cat from aa-56'!AF$1:AF$58,C$2,1)))*COS(I$1),SIN(RADIANS(D45))))</f>
        <v>137.7513330354638</v>
      </c>
      <c r="J45" s="34">
        <f t="shared" si="5"/>
        <v>318</v>
      </c>
      <c r="L45">
        <f t="shared" si="11"/>
        <v>-0.6233916802473595</v>
      </c>
      <c r="M45">
        <f>L45*(INDEX('star.cat from aa-56'!Y$1:Y$58,C$2,1)*15*0+INDEX('star.cat from aa-56'!H$1:H$58,C$2,1)/100)</f>
        <v>0.0004426080929756252</v>
      </c>
      <c r="N45">
        <f t="shared" si="14"/>
        <v>0.7186325387813689</v>
      </c>
      <c r="O45">
        <f>N45*(INDEX('star.cat from aa-56'!Z$1:Z$58,C$2,1)+INDEX('star.cat from aa-56'!I$1:I$58,C$2,1)/100)</f>
        <v>-5.5624226463520765</v>
      </c>
      <c r="P45">
        <f t="shared" si="15"/>
        <v>-5.561980038259101</v>
      </c>
    </row>
    <row r="46" spans="1:16" ht="12.75">
      <c r="A46" t="str">
        <f>'star.cat from aa-56'!T45</f>
        <v>Shaula</v>
      </c>
      <c r="B46" s="1">
        <v>45</v>
      </c>
      <c r="D46" s="34">
        <v>43</v>
      </c>
      <c r="E46" s="39">
        <f>DEGREES(ASIN(SIN(RADIANS(INDEX('star.cat from aa-56'!AF$1:AF$58,C$2,1)))*SIN(RADIANS(H$1))+COS(RADIANS(INDEX('star.cat from aa-56'!AF$1:AF$58,C$2,1)))*COS(RADIANS(H$1))*COS(RADIANS(D46))))/24</f>
        <v>1.0927058025148448</v>
      </c>
      <c r="F46" s="42">
        <f t="shared" si="4"/>
        <v>1.0938608968960393</v>
      </c>
      <c r="G46" s="35">
        <f t="shared" si="8"/>
        <v>-5.489823862672511</v>
      </c>
      <c r="H46" s="43">
        <f>180-DEGREES(ATAN2(COS(RADIANS(D46))*SIN(I$1)-TAN(RADIANS(INDEX('star.cat from aa-56'!AF$1:AF$58,C$2,1)))*COS(I$1),SIN(RADIANS(D46))))</f>
        <v>137.03588836174563</v>
      </c>
      <c r="J46" s="34">
        <f t="shared" si="5"/>
        <v>317</v>
      </c>
      <c r="L46">
        <f t="shared" si="11"/>
        <v>-0.6319130031357547</v>
      </c>
      <c r="M46">
        <f>L46*(INDEX('star.cat from aa-56'!Y$1:Y$58,C$2,1)*15*0+INDEX('star.cat from aa-56'!H$1:H$58,C$2,1)/100)</f>
        <v>0.0004486582322263858</v>
      </c>
      <c r="N46">
        <f t="shared" si="14"/>
        <v>0.7093111637043384</v>
      </c>
      <c r="O46">
        <f>N46*(INDEX('star.cat from aa-56'!Z$1:Z$58,C$2,1)+INDEX('star.cat from aa-56'!I$1:I$58,C$2,1)/100)</f>
        <v>-5.490272520904737</v>
      </c>
      <c r="P46">
        <f t="shared" si="15"/>
        <v>-5.489823862672511</v>
      </c>
    </row>
    <row r="47" spans="1:16" ht="12.75">
      <c r="A47" t="str">
        <f>'star.cat from aa-56'!T46</f>
        <v>Rasalhague</v>
      </c>
      <c r="B47" s="1">
        <v>46</v>
      </c>
      <c r="D47" s="34">
        <v>44</v>
      </c>
      <c r="E47" s="39">
        <f>DEGREES(ASIN(SIN(RADIANS(INDEX('star.cat from aa-56'!AF$1:AF$58,C$2,1)))*SIN(RADIANS(H$1))+COS(RADIANS(INDEX('star.cat from aa-56'!AF$1:AF$58,C$2,1)))*COS(RADIANS(H$1))*COS(RADIANS(D47))))/24</f>
        <v>1.0662029605634333</v>
      </c>
      <c r="F47" s="42">
        <f t="shared" si="4"/>
        <v>1.0673908194848738</v>
      </c>
      <c r="G47" s="35">
        <f t="shared" si="8"/>
        <v>-5.417932009400832</v>
      </c>
      <c r="H47" s="43">
        <f>180-DEGREES(ATAN2(COS(RADIANS(D47))*SIN(I$1)-TAN(RADIANS(INDEX('star.cat from aa-56'!AF$1:AF$58,C$2,1)))*COS(I$1),SIN(RADIANS(D47))))</f>
        <v>136.33359319415777</v>
      </c>
      <c r="J47" s="34">
        <f t="shared" si="5"/>
        <v>316</v>
      </c>
      <c r="L47">
        <f t="shared" si="11"/>
        <v>-0.6401818882875258</v>
      </c>
      <c r="M47">
        <f>L47*(INDEX('star.cat from aa-56'!Y$1:Y$58,C$2,1)*15*0+INDEX('star.cat from aa-56'!H$1:H$58,C$2,1)/100)</f>
        <v>0.0004545291406841432</v>
      </c>
      <c r="N47">
        <f t="shared" si="14"/>
        <v>0.7000239143720078</v>
      </c>
      <c r="O47">
        <f>N47*(INDEX('star.cat from aa-56'!Z$1:Z$58,C$2,1)+INDEX('star.cat from aa-56'!I$1:I$58,C$2,1)/100)</f>
        <v>-5.418386538541516</v>
      </c>
      <c r="P47">
        <f t="shared" si="15"/>
        <v>-5.417932009400832</v>
      </c>
    </row>
    <row r="48" spans="1:16" ht="12.75">
      <c r="A48" t="str">
        <f>'star.cat from aa-56'!T47</f>
        <v>Eltanin</v>
      </c>
      <c r="B48" s="1">
        <v>47</v>
      </c>
      <c r="D48" s="34">
        <v>45</v>
      </c>
      <c r="E48" s="39">
        <f>DEGREES(ASIN(SIN(RADIANS(INDEX('star.cat from aa-56'!AF$1:AF$58,C$2,1)))*SIN(RADIANS(H$1))+COS(RADIANS(INDEX('star.cat from aa-56'!AF$1:AF$58,C$2,1)))*COS(RADIANS(H$1))*COS(RADIANS(D48))))/24</f>
        <v>1.0393607261476827</v>
      </c>
      <c r="F48" s="42">
        <f t="shared" si="4"/>
        <v>1.0405833242235039</v>
      </c>
      <c r="G48" s="35">
        <f t="shared" si="8"/>
        <v>-5.346342737947863</v>
      </c>
      <c r="H48" s="43">
        <f>180-DEGREES(ATAN2(COS(RADIANS(D48))*SIN(I$1)-TAN(RADIANS(INDEX('star.cat from aa-56'!AF$1:AF$58,C$2,1)))*COS(I$1),SIN(RADIANS(D48))))</f>
        <v>135.64423308983277</v>
      </c>
      <c r="J48" s="34">
        <f t="shared" si="5"/>
        <v>315</v>
      </c>
      <c r="L48">
        <f t="shared" si="11"/>
        <v>-0.6482049415437879</v>
      </c>
      <c r="M48">
        <f>L48*(INDEX('star.cat from aa-56'!Y$1:Y$58,C$2,1)*15*0+INDEX('star.cat from aa-56'!H$1:H$58,C$2,1)/100)</f>
        <v>0.0004602255084960894</v>
      </c>
      <c r="N48">
        <f t="shared" si="14"/>
        <v>0.6907757342948916</v>
      </c>
      <c r="O48">
        <f>N48*(INDEX('star.cat from aa-56'!Z$1:Z$58,C$2,1)+INDEX('star.cat from aa-56'!I$1:I$58,C$2,1)/100)</f>
        <v>-5.3468029634563585</v>
      </c>
      <c r="P48">
        <f t="shared" si="15"/>
        <v>-5.346342737947863</v>
      </c>
    </row>
    <row r="49" spans="1:16" ht="12.75">
      <c r="A49" t="str">
        <f>'star.cat from aa-56'!T48</f>
        <v>Kaus_Aust.</v>
      </c>
      <c r="B49" s="1">
        <v>48</v>
      </c>
      <c r="D49" s="34">
        <v>46</v>
      </c>
      <c r="E49" s="39">
        <f>DEGREES(ASIN(SIN(RADIANS(INDEX('star.cat from aa-56'!AF$1:AF$58,C$2,1)))*SIN(RADIANS(H$1))+COS(RADIANS(INDEX('star.cat from aa-56'!AF$1:AF$58,C$2,1)))*COS(RADIANS(H$1))*COS(RADIANS(D49))))/24</f>
        <v>1.0121892049165861</v>
      </c>
      <c r="F49" s="42">
        <f t="shared" si="4"/>
        <v>1.0134486861781307</v>
      </c>
      <c r="G49" s="35">
        <f t="shared" si="8"/>
        <v>-5.275090898382719</v>
      </c>
      <c r="H49" s="43">
        <f>180-DEGREES(ATAN2(COS(RADIANS(D49))*SIN(I$1)-TAN(RADIANS(INDEX('star.cat from aa-56'!AF$1:AF$58,C$2,1)))*COS(I$1),SIN(RADIANS(D49))))</f>
        <v>134.96758937740472</v>
      </c>
      <c r="J49" s="34">
        <f t="shared" si="5"/>
        <v>314</v>
      </c>
      <c r="L49">
        <f t="shared" si="11"/>
        <v>-0.6559887508477644</v>
      </c>
      <c r="M49">
        <f>L49*(INDEX('star.cat from aa-56'!Y$1:Y$58,C$2,1)*15*0+INDEX('star.cat from aa-56'!H$1:H$58,C$2,1)/100)</f>
        <v>0.00046575201310191267</v>
      </c>
      <c r="N49">
        <f t="shared" si="14"/>
        <v>0.6815711265028023</v>
      </c>
      <c r="O49">
        <f>N49*(INDEX('star.cat from aa-56'!Z$1:Z$58,C$2,1)+INDEX('star.cat from aa-56'!I$1:I$58,C$2,1)/100)</f>
        <v>-5.275556650395821</v>
      </c>
      <c r="P49">
        <f t="shared" si="15"/>
        <v>-5.275090898382719</v>
      </c>
    </row>
    <row r="50" spans="1:16" ht="12.75">
      <c r="A50" t="str">
        <f>'star.cat from aa-56'!T49</f>
        <v>Vega</v>
      </c>
      <c r="B50" s="1">
        <v>49</v>
      </c>
      <c r="D50" s="34">
        <v>47</v>
      </c>
      <c r="E50" s="39">
        <f>DEGREES(ASIN(SIN(RADIANS(INDEX('star.cat from aa-56'!AF$1:AF$58,C$2,1)))*SIN(RADIANS(H$1))+COS(RADIANS(INDEX('star.cat from aa-56'!AF$1:AF$58,C$2,1)))*COS(RADIANS(H$1))*COS(RADIANS(D50))))/24</f>
        <v>0.9846982287405703</v>
      </c>
      <c r="F50" s="42">
        <f t="shared" si="4"/>
        <v>0.9859969279148818</v>
      </c>
      <c r="G50" s="35">
        <f t="shared" si="8"/>
        <v>-5.204208102097624</v>
      </c>
      <c r="H50" s="43">
        <f>180-DEGREES(ATAN2(COS(RADIANS(D50))*SIN(I$1)-TAN(RADIANS(INDEX('star.cat from aa-56'!AF$1:AF$58,C$2,1)))*COS(I$1),SIN(RADIANS(D50))))</f>
        <v>134.30344006755118</v>
      </c>
      <c r="J50" s="34">
        <f t="shared" si="5"/>
        <v>313</v>
      </c>
      <c r="L50">
        <f t="shared" si="11"/>
        <v>-0.6635398665326929</v>
      </c>
      <c r="M50">
        <f>L50*(INDEX('star.cat from aa-56'!Y$1:Y$58,C$2,1)*15*0+INDEX('star.cat from aa-56'!H$1:H$58,C$2,1)/100)</f>
        <v>0.00047111330523821193</v>
      </c>
      <c r="N50">
        <f t="shared" si="14"/>
        <v>0.6724141756039516</v>
      </c>
      <c r="O50">
        <f>N50*(INDEX('star.cat from aa-56'!Z$1:Z$58,C$2,1)+INDEX('star.cat from aa-56'!I$1:I$58,C$2,1)/100)</f>
        <v>-5.204679215402862</v>
      </c>
      <c r="P50">
        <f t="shared" si="15"/>
        <v>-5.204208102097624</v>
      </c>
    </row>
    <row r="51" spans="1:16" ht="12.75">
      <c r="A51" t="str">
        <f>'star.cat from aa-56'!T50</f>
        <v>Nunki</v>
      </c>
      <c r="B51" s="1">
        <v>50</v>
      </c>
      <c r="D51" s="34">
        <v>48</v>
      </c>
      <c r="E51" s="39">
        <f>DEGREES(ASIN(SIN(RADIANS(INDEX('star.cat from aa-56'!AF$1:AF$58,C$2,1)))*SIN(RADIANS(H$1))+COS(RADIANS(INDEX('star.cat from aa-56'!AF$1:AF$58,C$2,1)))*COS(RADIANS(H$1))*COS(RADIANS(D51))))/24</f>
        <v>0.9568973576502002</v>
      </c>
      <c r="F51" s="42">
        <f t="shared" si="4"/>
        <v>0.9582378247784449</v>
      </c>
      <c r="G51" s="35">
        <f t="shared" si="8"/>
        <v>-5.133722891424167</v>
      </c>
      <c r="H51" s="43">
        <f>180-DEGREES(ATAN2(COS(RADIANS(D51))*SIN(I$1)-TAN(RADIANS(INDEX('star.cat from aa-56'!AF$1:AF$58,C$2,1)))*COS(I$1),SIN(RADIANS(D51))))</f>
        <v>133.65156069231335</v>
      </c>
      <c r="J51" s="34">
        <f t="shared" si="5"/>
        <v>312</v>
      </c>
      <c r="L51">
        <f t="shared" si="11"/>
        <v>-0.6708647838443218</v>
      </c>
      <c r="M51">
        <f>L51*(INDEX('star.cat from aa-56'!Y$1:Y$58,C$2,1)*15*0+INDEX('star.cat from aa-56'!H$1:H$58,C$2,1)/100)</f>
        <v>0.0004763139965294684</v>
      </c>
      <c r="N51">
        <f t="shared" si="14"/>
        <v>0.6633085696967779</v>
      </c>
      <c r="O51">
        <f>N51*(INDEX('star.cat from aa-56'!Z$1:Z$58,C$2,1)+INDEX('star.cat from aa-56'!I$1:I$58,C$2,1)/100)</f>
        <v>-5.134199205420696</v>
      </c>
      <c r="P51">
        <f t="shared" si="15"/>
        <v>-5.133722891424167</v>
      </c>
    </row>
    <row r="52" spans="1:16" ht="12.75">
      <c r="A52" t="str">
        <f>'star.cat from aa-56'!T51</f>
        <v>Altair</v>
      </c>
      <c r="B52" s="1">
        <v>51</v>
      </c>
      <c r="D52" s="34">
        <v>49</v>
      </c>
      <c r="E52" s="39">
        <f>DEGREES(ASIN(SIN(RADIANS(INDEX('star.cat from aa-56'!AF$1:AF$58,C$2,1)))*SIN(RADIANS(H$1))+COS(RADIANS(INDEX('star.cat from aa-56'!AF$1:AF$58,C$2,1)))*COS(RADIANS(H$1))*COS(RADIANS(D52))))/24</f>
        <v>0.9287958824590944</v>
      </c>
      <c r="F52" s="42">
        <f t="shared" si="4"/>
        <v>0.9301809115019187</v>
      </c>
      <c r="G52" s="35">
        <f t="shared" si="8"/>
        <v>-5.063660906985427</v>
      </c>
      <c r="H52" s="43">
        <f>180-DEGREES(ATAN2(COS(RADIANS(D52))*SIN(I$1)-TAN(RADIANS(INDEX('star.cat from aa-56'!AF$1:AF$58,C$2,1)))*COS(I$1),SIN(RADIANS(D52))))</f>
        <v>133.0117250760993</v>
      </c>
      <c r="J52" s="34">
        <f t="shared" si="5"/>
        <v>311</v>
      </c>
      <c r="L52">
        <f t="shared" si="11"/>
        <v>-0.6779699275517168</v>
      </c>
      <c r="M52">
        <f>L52*(INDEX('star.cat from aa-56'!Y$1:Y$58,C$2,1)*15*0+INDEX('star.cat from aa-56'!H$1:H$58,C$2,1)/100)</f>
        <v>0.00048135864856171885</v>
      </c>
      <c r="N52">
        <f t="shared" si="14"/>
        <v>0.6542576219894525</v>
      </c>
      <c r="O52">
        <f>N52*(INDEX('star.cat from aa-56'!Z$1:Z$58,C$2,1)+INDEX('star.cat from aa-56'!I$1:I$58,C$2,1)/100)</f>
        <v>-5.064142265633989</v>
      </c>
      <c r="P52">
        <f t="shared" si="15"/>
        <v>-5.063660906985427</v>
      </c>
    </row>
    <row r="53" spans="1:16" ht="12.75">
      <c r="A53" t="str">
        <f>'star.cat from aa-56'!T52</f>
        <v>Peacock</v>
      </c>
      <c r="B53" s="1">
        <v>52</v>
      </c>
      <c r="D53" s="34">
        <v>50</v>
      </c>
      <c r="E53" s="39">
        <f>DEGREES(ASIN(SIN(RADIANS(INDEX('star.cat from aa-56'!AF$1:AF$58,C$2,1)))*SIN(RADIANS(H$1))+COS(RADIANS(INDEX('star.cat from aa-56'!AF$1:AF$58,C$2,1)))*COS(RADIANS(H$1))*COS(RADIANS(D53))))/24</f>
        <v>0.9004028279870925</v>
      </c>
      <c r="F53" s="42">
        <f t="shared" si="4"/>
        <v>0.9018354902131988</v>
      </c>
      <c r="G53" s="35">
        <f t="shared" si="8"/>
        <v>-4.994045051839233</v>
      </c>
      <c r="H53" s="43">
        <f>180-DEGREES(ATAN2(COS(RADIANS(D53))*SIN(I$1)-TAN(RADIANS(INDEX('star.cat from aa-56'!AF$1:AF$58,C$2,1)))*COS(I$1),SIN(RADIANS(D53))))</f>
        <v>132.3837060414811</v>
      </c>
      <c r="J53" s="34">
        <f t="shared" si="5"/>
        <v>310</v>
      </c>
      <c r="L53">
        <f t="shared" si="11"/>
        <v>-0.6848616385002428</v>
      </c>
      <c r="M53">
        <f>L53*(INDEX('star.cat from aa-56'!Y$1:Y$58,C$2,1)*15*0+INDEX('star.cat from aa-56'!H$1:H$58,C$2,1)/100)</f>
        <v>0.00048625176333517235</v>
      </c>
      <c r="N53">
        <f t="shared" si="14"/>
        <v>0.6452642920049968</v>
      </c>
      <c r="O53">
        <f>N53*(INDEX('star.cat from aa-56'!Z$1:Z$58,C$2,1)+INDEX('star.cat from aa-56'!I$1:I$58,C$2,1)/100)</f>
        <v>-4.994531303602568</v>
      </c>
      <c r="P53">
        <f t="shared" si="15"/>
        <v>-4.994045051839233</v>
      </c>
    </row>
    <row r="54" spans="1:16" ht="12.75">
      <c r="A54" t="str">
        <f>'star.cat from aa-56'!T53</f>
        <v>Deneb</v>
      </c>
      <c r="B54" s="1">
        <v>53</v>
      </c>
      <c r="D54" s="34">
        <v>51</v>
      </c>
      <c r="E54" s="39">
        <f>DEGREES(ASIN(SIN(RADIANS(INDEX('star.cat from aa-56'!AF$1:AF$58,C$2,1)))*SIN(RADIANS(H$1))+COS(RADIANS(INDEX('star.cat from aa-56'!AF$1:AF$58,C$2,1)))*COS(RADIANS(H$1))*COS(RADIANS(D54))))/24</f>
        <v>0.8717269568057607</v>
      </c>
      <c r="F54" s="42">
        <f t="shared" si="4"/>
        <v>0.8732106399493479</v>
      </c>
      <c r="G54" s="35">
        <f t="shared" si="8"/>
        <v>-4.924895651629843</v>
      </c>
      <c r="H54" s="43">
        <f>180-DEGREES(ATAN2(COS(RADIANS(D54))*SIN(I$1)-TAN(RADIANS(INDEX('star.cat from aa-56'!AF$1:AF$58,C$2,1)))*COS(I$1),SIN(RADIANS(D54))))</f>
        <v>131.7672760530388</v>
      </c>
      <c r="J54" s="34">
        <f t="shared" si="5"/>
        <v>309</v>
      </c>
      <c r="L54">
        <f t="shared" si="11"/>
        <v>-0.6915461619624952</v>
      </c>
      <c r="M54">
        <f>L54*(INDEX('star.cat from aa-56'!Y$1:Y$58,C$2,1)*15*0+INDEX('star.cat from aa-56'!H$1:H$58,C$2,1)/100)</f>
        <v>0.0004909977749933715</v>
      </c>
      <c r="N54">
        <f t="shared" si="14"/>
        <v>0.6363312062708764</v>
      </c>
      <c r="O54">
        <f>N54*(INDEX('star.cat from aa-56'!Z$1:Z$58,C$2,1)+INDEX('star.cat from aa-56'!I$1:I$58,C$2,1)/100)</f>
        <v>-4.925386649404836</v>
      </c>
      <c r="P54">
        <f t="shared" si="15"/>
        <v>-4.924895651629843</v>
      </c>
    </row>
    <row r="55" spans="1:16" ht="12.75">
      <c r="A55" t="str">
        <f>'star.cat from aa-56'!T54</f>
        <v>Enif</v>
      </c>
      <c r="B55" s="1">
        <v>54</v>
      </c>
      <c r="D55" s="34">
        <v>52</v>
      </c>
      <c r="E55" s="39">
        <f>DEGREES(ASIN(SIN(RADIANS(INDEX('star.cat from aa-56'!AF$1:AF$58,C$2,1)))*SIN(RADIANS(H$1))+COS(RADIANS(INDEX('star.cat from aa-56'!AF$1:AF$58,C$2,1)))*COS(RADIANS(H$1))*COS(RADIANS(D55))))/24</f>
        <v>0.8427767734342689</v>
      </c>
      <c r="F55" s="42">
        <f t="shared" si="4"/>
        <v>0.8443152278487197</v>
      </c>
      <c r="G55" s="35">
        <f t="shared" si="8"/>
        <v>-4.856230610111607</v>
      </c>
      <c r="H55" s="43">
        <f>180-DEGREES(ATAN2(COS(RADIANS(D55))*SIN(I$1)-TAN(RADIANS(INDEX('star.cat from aa-56'!AF$1:AF$58,C$2,1)))*COS(I$1),SIN(RADIANS(D55))))</f>
        <v>131.16220780259104</v>
      </c>
      <c r="J55" s="34">
        <f t="shared" si="5"/>
        <v>308</v>
      </c>
      <c r="L55">
        <f t="shared" si="11"/>
        <v>-0.698029637646353</v>
      </c>
      <c r="M55">
        <f>L55*(INDEX('star.cat from aa-56'!Y$1:Y$58,C$2,1)*15*0+INDEX('star.cat from aa-56'!H$1:H$58,C$2,1)/100)</f>
        <v>0.0004956010427289105</v>
      </c>
      <c r="N55">
        <f t="shared" si="14"/>
        <v>0.6274606784108337</v>
      </c>
      <c r="O55">
        <f>N55*(INDEX('star.cat from aa-56'!Z$1:Z$58,C$2,1)+INDEX('star.cat from aa-56'!I$1:I$58,C$2,1)/100)</f>
        <v>-4.856726211154336</v>
      </c>
      <c r="P55">
        <f t="shared" si="15"/>
        <v>-4.856230610111607</v>
      </c>
    </row>
    <row r="56" spans="1:16" ht="12.75">
      <c r="A56" t="str">
        <f>'star.cat from aa-56'!T55</f>
        <v>Al_na'ir</v>
      </c>
      <c r="B56" s="1">
        <v>55</v>
      </c>
      <c r="D56" s="34">
        <v>53</v>
      </c>
      <c r="E56" s="39">
        <f>DEGREES(ASIN(SIN(RADIANS(INDEX('star.cat from aa-56'!AF$1:AF$58,C$2,1)))*SIN(RADIANS(H$1))+COS(RADIANS(INDEX('star.cat from aa-56'!AF$1:AF$58,C$2,1)))*COS(RADIANS(H$1))*COS(RADIANS(D56))))/24</f>
        <v>0.8135605289194551</v>
      </c>
      <c r="F56" s="42">
        <f t="shared" si="4"/>
        <v>0.8151579222652466</v>
      </c>
      <c r="G56" s="35">
        <f t="shared" si="8"/>
        <v>-4.788065559539227</v>
      </c>
      <c r="H56" s="43">
        <f>180-DEGREES(ATAN2(COS(RADIANS(D56))*SIN(I$1)-TAN(RADIANS(INDEX('star.cat from aa-56'!AF$1:AF$58,C$2,1)))*COS(I$1),SIN(RADIANS(D56))))</f>
        <v>130.56827473918833</v>
      </c>
      <c r="J56" s="34">
        <f t="shared" si="5"/>
        <v>307</v>
      </c>
      <c r="L56">
        <f t="shared" si="11"/>
        <v>-0.7043180912238592</v>
      </c>
      <c r="M56">
        <f>L56*(INDEX('star.cat from aa-56'!Y$1:Y$58,C$2,1)*15*0+INDEX('star.cat from aa-56'!H$1:H$58,C$2,1)/100)</f>
        <v>0.00050006584476894</v>
      </c>
      <c r="N56">
        <f t="shared" si="14"/>
        <v>0.6186547285736548</v>
      </c>
      <c r="O56">
        <f>N56*(INDEX('star.cat from aa-56'!Z$1:Z$58,C$2,1)+INDEX('star.cat from aa-56'!I$1:I$58,C$2,1)/100)</f>
        <v>-4.788565625383996</v>
      </c>
      <c r="P56">
        <f t="shared" si="15"/>
        <v>-4.788065559539227</v>
      </c>
    </row>
    <row r="57" spans="1:16" ht="12.75">
      <c r="A57" t="str">
        <f>'star.cat from aa-56'!T56</f>
        <v>Fomalhaut</v>
      </c>
      <c r="B57" s="1">
        <v>56</v>
      </c>
      <c r="D57" s="34">
        <v>54</v>
      </c>
      <c r="E57" s="39">
        <f>DEGREES(ASIN(SIN(RADIANS(INDEX('star.cat from aa-56'!AF$1:AF$58,C$2,1)))*SIN(RADIANS(H$1))+COS(RADIANS(INDEX('star.cat from aa-56'!AF$1:AF$58,C$2,1)))*COS(RADIANS(H$1))*COS(RADIANS(D57))))/24</f>
        <v>0.7840862257394426</v>
      </c>
      <c r="F57" s="42">
        <f t="shared" si="4"/>
        <v>0.7857472081459994</v>
      </c>
      <c r="G57" s="35">
        <f t="shared" si="8"/>
        <v>-4.720414005535618</v>
      </c>
      <c r="H57" s="43">
        <f>180-DEGREES(ATAN2(COS(RADIANS(D57))*SIN(I$1)-TAN(RADIANS(INDEX('star.cat from aa-56'!AF$1:AF$58,C$2,1)))*COS(I$1),SIN(RADIANS(D57))))</f>
        <v>129.98525154724433</v>
      </c>
      <c r="J57" s="34">
        <f t="shared" si="5"/>
        <v>306</v>
      </c>
      <c r="L57">
        <f t="shared" si="11"/>
        <v>-0.7104174272500575</v>
      </c>
      <c r="M57">
        <f>L57*(INDEX('star.cat from aa-56'!Y$1:Y$58,C$2,1)*15*0+INDEX('star.cat from aa-56'!H$1:H$58,C$2,1)/100)</f>
        <v>0.0005043963733475408</v>
      </c>
      <c r="N57">
        <f t="shared" si="14"/>
        <v>0.6099151021486018</v>
      </c>
      <c r="O57">
        <f>N57*(INDEX('star.cat from aa-56'!Z$1:Z$58,C$2,1)+INDEX('star.cat from aa-56'!I$1:I$58,C$2,1)/100)</f>
        <v>-4.720918401908966</v>
      </c>
      <c r="P57">
        <f t="shared" si="15"/>
        <v>-4.720414005535618</v>
      </c>
    </row>
    <row r="58" spans="1:16" ht="12.75">
      <c r="A58" t="str">
        <f>'star.cat from aa-56'!T57</f>
        <v>Markab</v>
      </c>
      <c r="B58" s="1">
        <v>57</v>
      </c>
      <c r="D58" s="34">
        <v>55</v>
      </c>
      <c r="E58" s="39">
        <f>DEGREES(ASIN(SIN(RADIANS(INDEX('star.cat from aa-56'!AF$1:AF$58,C$2,1)))*SIN(RADIANS(H$1))+COS(RADIANS(INDEX('star.cat from aa-56'!AF$1:AF$58,C$2,1)))*COS(RADIANS(H$1))*COS(RADIANS(D58))))/24</f>
        <v>0.754361622975539</v>
      </c>
      <c r="F58" s="42">
        <f t="shared" si="4"/>
        <v>0.7560914051398797</v>
      </c>
      <c r="G58" s="35">
        <f t="shared" si="8"/>
        <v>-4.653287466151143</v>
      </c>
      <c r="H58" s="43">
        <f>180-DEGREES(ATAN2(COS(RADIANS(D58))*SIN(I$1)-TAN(RADIANS(INDEX('star.cat from aa-56'!AF$1:AF$58,C$2,1)))*COS(I$1),SIN(RADIANS(D58))))</f>
        <v>129.41291457614184</v>
      </c>
      <c r="J58" s="34">
        <f t="shared" si="5"/>
        <v>305</v>
      </c>
      <c r="L58">
        <f t="shared" si="11"/>
        <v>-0.7163334233469945</v>
      </c>
      <c r="M58">
        <f>L58*(INDEX('star.cat from aa-56'!Y$1:Y$58,C$2,1)*15*0+INDEX('star.cat from aa-56'!H$1:H$58,C$2,1)/100)</f>
        <v>0.000508596730576366</v>
      </c>
      <c r="N58">
        <f t="shared" si="14"/>
        <v>0.6012432877305213</v>
      </c>
      <c r="O58">
        <f>N58*(INDEX('star.cat from aa-56'!Z$1:Z$58,C$2,1)+INDEX('star.cat from aa-56'!I$1:I$58,C$2,1)/100)</f>
        <v>-4.653796062881719</v>
      </c>
      <c r="P58">
        <f t="shared" si="15"/>
        <v>-4.653287466151143</v>
      </c>
    </row>
    <row r="59" spans="1:16" ht="12.75">
      <c r="A59" t="str">
        <f>'star.cat from aa-56'!T58</f>
        <v>Polaris</v>
      </c>
      <c r="B59" s="1">
        <v>58</v>
      </c>
      <c r="D59" s="34">
        <v>56</v>
      </c>
      <c r="E59" s="39">
        <f>DEGREES(ASIN(SIN(RADIANS(INDEX('star.cat from aa-56'!AF$1:AF$58,C$2,1)))*SIN(RADIANS(H$1))+COS(RADIANS(INDEX('star.cat from aa-56'!AF$1:AF$58,C$2,1)))*COS(RADIANS(H$1))*COS(RADIANS(D59))))/24</f>
        <v>0.7243942417021619</v>
      </c>
      <c r="F59" s="42">
        <f t="shared" si="4"/>
        <v>0.7261986890729911</v>
      </c>
      <c r="G59" s="35">
        <f t="shared" si="8"/>
        <v>-4.586695604917664</v>
      </c>
      <c r="H59" s="43">
        <f>180-DEGREES(ATAN2(COS(RADIANS(D59))*SIN(I$1)-TAN(RADIANS(INDEX('star.cat from aa-56'!AF$1:AF$58,C$2,1)))*COS(I$1),SIN(RADIANS(D59))))</f>
        <v>128.85104222458733</v>
      </c>
      <c r="J59" s="34">
        <f t="shared" si="5"/>
        <v>304</v>
      </c>
      <c r="L59">
        <f t="shared" si="11"/>
        <v>-0.7220717255346268</v>
      </c>
      <c r="M59">
        <f>L59*(INDEX('star.cat from aa-56'!Y$1:Y$58,C$2,1)*15*0+INDEX('star.cat from aa-56'!H$1:H$58,C$2,1)/100)</f>
        <v>0.000512670925129585</v>
      </c>
      <c r="N59">
        <f t="shared" si="14"/>
        <v>0.5926405343092223</v>
      </c>
      <c r="O59">
        <f>N59*(INDEX('star.cat from aa-56'!Z$1:Z$58,C$2,1)+INDEX('star.cat from aa-56'!I$1:I$58,C$2,1)/100)</f>
        <v>-4.5872082758427934</v>
      </c>
      <c r="P59">
        <f t="shared" si="15"/>
        <v>-4.586695604917664</v>
      </c>
    </row>
    <row r="60" spans="4:16" ht="12.75">
      <c r="D60" s="34">
        <v>57</v>
      </c>
      <c r="E60" s="39">
        <f>DEGREES(ASIN(SIN(RADIANS(INDEX('star.cat from aa-56'!AF$1:AF$58,C$2,1)))*SIN(RADIANS(H$1))+COS(RADIANS(INDEX('star.cat from aa-56'!AF$1:AF$58,C$2,1)))*COS(RADIANS(H$1))*COS(RADIANS(D60))))/24</f>
        <v>0.694191370549373</v>
      </c>
      <c r="F60" s="42">
        <f t="shared" si="4"/>
        <v>0.6960771176502076</v>
      </c>
      <c r="G60" s="35">
        <f t="shared" si="8"/>
        <v>-4.520646357778873</v>
      </c>
      <c r="H60" s="43">
        <f>180-DEGREES(ATAN2(COS(RADIANS(D60))*SIN(I$1)-TAN(RADIANS(INDEX('star.cat from aa-56'!AF$1:AF$58,C$2,1)))*COS(I$1),SIN(RADIANS(D60))))</f>
        <v>128.2994152829005</v>
      </c>
      <c r="J60" s="34">
        <f aca="true" t="shared" si="16" ref="J60:J123">360-D60</f>
        <v>303</v>
      </c>
      <c r="L60">
        <f t="shared" si="11"/>
        <v>-0.7276378445971906</v>
      </c>
      <c r="M60">
        <f>L60*(INDEX('star.cat from aa-56'!Y$1:Y$58,C$2,1)*15*0+INDEX('star.cat from aa-56'!H$1:H$58,C$2,1)/100)</f>
        <v>0.0005166228696640053</v>
      </c>
      <c r="N60">
        <f t="shared" si="14"/>
        <v>0.5841078676678011</v>
      </c>
      <c r="O60">
        <f>N60*(INDEX('star.cat from aa-56'!Z$1:Z$58,C$2,1)+INDEX('star.cat from aa-56'!I$1:I$58,C$2,1)/100)</f>
        <v>-4.521162980648537</v>
      </c>
      <c r="P60">
        <f t="shared" si="15"/>
        <v>-4.520646357778873</v>
      </c>
    </row>
    <row r="61" spans="4:16" ht="12.75">
      <c r="D61" s="34">
        <v>58</v>
      </c>
      <c r="E61" s="39">
        <f>DEGREES(ASIN(SIN(RADIANS(INDEX('star.cat from aa-56'!AF$1:AF$58,C$2,1)))*SIN(RADIANS(H$1))+COS(RADIANS(INDEX('star.cat from aa-56'!AF$1:AF$58,C$2,1)))*COS(RADIANS(H$1))*COS(RADIANS(D61))))/24</f>
        <v>0.6637600713970628</v>
      </c>
      <c r="F61" s="42">
        <f t="shared" si="4"/>
        <v>0.6657346615433943</v>
      </c>
      <c r="G61" s="35">
        <f t="shared" si="8"/>
        <v>-4.455146053845157</v>
      </c>
      <c r="H61" s="43">
        <f>180-DEGREES(ATAN2(COS(RADIANS(D61))*SIN(I$1)-TAN(RADIANS(INDEX('star.cat from aa-56'!AF$1:AF$58,C$2,1)))*COS(I$1),SIN(RADIANS(D61))))</f>
        <v>127.7578172363215</v>
      </c>
      <c r="J61" s="34">
        <f t="shared" si="16"/>
        <v>302</v>
      </c>
      <c r="L61">
        <f t="shared" si="11"/>
        <v>-0.7330371533805348</v>
      </c>
      <c r="M61">
        <f>L61*(INDEX('star.cat from aa-56'!Y$1:Y$58,C$2,1)*15*0+INDEX('star.cat from aa-56'!H$1:H$58,C$2,1)/100)</f>
        <v>0.0005204563789001797</v>
      </c>
      <c r="N61">
        <f t="shared" si="14"/>
        <v>0.5756461059832174</v>
      </c>
      <c r="O61">
        <f>N61*(INDEX('star.cat from aa-56'!Z$1:Z$58,C$2,1)+INDEX('star.cat from aa-56'!I$1:I$58,C$2,1)/100)</f>
        <v>-4.455666510224057</v>
      </c>
      <c r="P61">
        <f t="shared" si="15"/>
        <v>-4.455146053845157</v>
      </c>
    </row>
    <row r="62" spans="4:16" ht="12.75">
      <c r="D62" s="34">
        <v>59</v>
      </c>
      <c r="E62" s="39">
        <f>DEGREES(ASIN(SIN(RADIANS(INDEX('star.cat from aa-56'!AF$1:AF$58,C$2,1)))*SIN(RADIANS(H$1))+COS(RADIANS(INDEX('star.cat from aa-56'!AF$1:AF$58,C$2,1)))*COS(RADIANS(H$1))*COS(RADIANS(D62))))/24</f>
        <v>0.6331071851640584</v>
      </c>
      <c r="F62" s="42">
        <f t="shared" si="4"/>
        <v>0.6351792424329359</v>
      </c>
      <c r="G62" s="35">
        <f t="shared" si="8"/>
        <v>-4.3901995299783305</v>
      </c>
      <c r="H62" s="43">
        <f>180-DEGREES(ATAN2(COS(RADIANS(D62))*SIN(I$1)-TAN(RADIANS(INDEX('star.cat from aa-56'!AF$1:AF$58,C$2,1)))*COS(I$1),SIN(RADIANS(D62))))</f>
        <v>127.22603453230037</v>
      </c>
      <c r="J62" s="34">
        <f t="shared" si="16"/>
        <v>301</v>
      </c>
      <c r="L62">
        <f t="shared" si="11"/>
        <v>-0.7382748849229109</v>
      </c>
      <c r="M62">
        <f>L62*(INDEX('star.cat from aa-56'!Y$1:Y$58,C$2,1)*15*0+INDEX('star.cat from aa-56'!H$1:H$58,C$2,1)/100)</f>
        <v>0.0005241751682952667</v>
      </c>
      <c r="N62">
        <f t="shared" si="14"/>
        <v>0.5672558746298008</v>
      </c>
      <c r="O62">
        <f>N62*(INDEX('star.cat from aa-56'!Z$1:Z$58,C$2,1)+INDEX('star.cat from aa-56'!I$1:I$58,C$2,1)/100)</f>
        <v>-4.390723705146626</v>
      </c>
      <c r="P62">
        <f t="shared" si="15"/>
        <v>-4.3901995299783305</v>
      </c>
    </row>
    <row r="63" spans="4:16" ht="12.75">
      <c r="D63" s="34">
        <v>60</v>
      </c>
      <c r="E63" s="39">
        <f>DEGREES(ASIN(SIN(RADIANS(INDEX('star.cat from aa-56'!AF$1:AF$58,C$2,1)))*SIN(RADIANS(H$1))+COS(RADIANS(INDEX('star.cat from aa-56'!AF$1:AF$58,C$2,1)))*COS(RADIANS(H$1))*COS(RADIANS(D63))))/24</f>
        <v>0.6022393376593347</v>
      </c>
      <c r="F63" s="42">
        <f t="shared" si="4"/>
        <v>0.60441878011751</v>
      </c>
      <c r="G63" s="35">
        <f t="shared" si="8"/>
        <v>-4.3258102392594</v>
      </c>
      <c r="H63" s="43">
        <f>180-DEGREES(ATAN2(COS(RADIANS(D63))*SIN(I$1)-TAN(RADIANS(INDEX('star.cat from aa-56'!AF$1:AF$58,C$2,1)))*COS(I$1),SIN(RADIANS(D63))))</f>
        <v>126.7038568146067</v>
      </c>
      <c r="J63" s="34">
        <f t="shared" si="16"/>
        <v>300</v>
      </c>
      <c r="L63">
        <f t="shared" si="11"/>
        <v>-0.7433561313286006</v>
      </c>
      <c r="M63">
        <f>L63*(INDEX('star.cat from aa-56'!Y$1:Y$58,C$2,1)*15*0+INDEX('star.cat from aa-56'!H$1:H$58,C$2,1)/100)</f>
        <v>0.0005277828532433064</v>
      </c>
      <c r="N63">
        <f t="shared" si="14"/>
        <v>0.5589376201925498</v>
      </c>
      <c r="O63">
        <f>N63*(INDEX('star.cat from aa-56'!Z$1:Z$58,C$2,1)+INDEX('star.cat from aa-56'!I$1:I$58,C$2,1)/100)</f>
        <v>-4.326338022112643</v>
      </c>
      <c r="P63">
        <f t="shared" si="15"/>
        <v>-4.3258102392594</v>
      </c>
    </row>
    <row r="64" spans="4:16" ht="12.75">
      <c r="D64" s="34">
        <v>61</v>
      </c>
      <c r="E64" s="39">
        <f>DEGREES(ASIN(SIN(RADIANS(INDEX('star.cat from aa-56'!AF$1:AF$58,C$2,1)))*SIN(RADIANS(H$1))+COS(RADIANS(INDEX('star.cat from aa-56'!AF$1:AF$58,C$2,1)))*COS(RADIANS(H$1))*COS(RADIANS(D64))))/24</f>
        <v>0.5711629454661499</v>
      </c>
      <c r="F64" s="42">
        <f t="shared" si="4"/>
        <v>0.5734612515424738</v>
      </c>
      <c r="G64" s="35">
        <f t="shared" si="8"/>
        <v>-4.2619803534324685</v>
      </c>
      <c r="H64" s="43">
        <f>180-DEGREES(ATAN2(COS(RADIANS(D64))*SIN(I$1)-TAN(RADIANS(INDEX('star.cat from aa-56'!AF$1:AF$58,C$2,1)))*COS(I$1),SIN(RADIANS(D64))))</f>
        <v>126.19107712696297</v>
      </c>
      <c r="J64" s="34">
        <f t="shared" si="16"/>
        <v>299</v>
      </c>
      <c r="L64">
        <f t="shared" si="11"/>
        <v>-0.7482858433005243</v>
      </c>
      <c r="M64">
        <f>L64*(INDEX('star.cat from aa-56'!Y$1:Y$58,C$2,1)*15*0+INDEX('star.cat from aa-56'!H$1:H$58,C$2,1)/100)</f>
        <v>0.0005312829487433722</v>
      </c>
      <c r="N64">
        <f t="shared" si="14"/>
        <v>0.5506916237022439</v>
      </c>
      <c r="O64">
        <f>N64*(INDEX('star.cat from aa-56'!Z$1:Z$58,C$2,1)+INDEX('star.cat from aa-56'!I$1:I$58,C$2,1)/100)</f>
        <v>-4.262511636381212</v>
      </c>
      <c r="P64">
        <f t="shared" si="15"/>
        <v>-4.2619803534324685</v>
      </c>
    </row>
    <row r="65" spans="4:16" ht="12.75">
      <c r="D65" s="34">
        <v>62</v>
      </c>
      <c r="E65" s="39">
        <f>DEGREES(ASIN(SIN(RADIANS(INDEX('star.cat from aa-56'!AF$1:AF$58,C$2,1)))*SIN(RADIANS(H$1))+COS(RADIANS(INDEX('star.cat from aa-56'!AF$1:AF$58,C$2,1)))*COS(RADIANS(H$1))*COS(RADIANS(D65))))/24</f>
        <v>0.539884221833283</v>
      </c>
      <c r="F65" s="42">
        <f t="shared" si="4"/>
        <v>0.5423147655660507</v>
      </c>
      <c r="G65" s="35">
        <f t="shared" si="8"/>
        <v>-4.198710859450465</v>
      </c>
      <c r="H65" s="43">
        <f>180-DEGREES(ATAN2(COS(RADIANS(D65))*SIN(I$1)-TAN(RADIANS(INDEX('star.cat from aa-56'!AF$1:AF$58,C$2,1)))*COS(I$1),SIN(RADIANS(D65))))</f>
        <v>125.68749208876812</v>
      </c>
      <c r="J65" s="34">
        <f t="shared" si="16"/>
        <v>298</v>
      </c>
      <c r="L65">
        <f t="shared" si="11"/>
        <v>-0.753068830254508</v>
      </c>
      <c r="M65">
        <f>L65*(INDEX('star.cat from aa-56'!Y$1:Y$58,C$2,1)*15*0+INDEX('star.cat from aa-56'!H$1:H$58,C$2,1)/100)</f>
        <v>0.0005346788694807006</v>
      </c>
      <c r="N65">
        <f t="shared" si="14"/>
        <v>0.542518013108598</v>
      </c>
      <c r="O65">
        <f>N65*(INDEX('star.cat from aa-56'!Z$1:Z$58,C$2,1)+INDEX('star.cat from aa-56'!I$1:I$58,C$2,1)/100)</f>
        <v>-4.199245538319945</v>
      </c>
      <c r="P65">
        <f t="shared" si="15"/>
        <v>-4.198710859450465</v>
      </c>
    </row>
    <row r="66" spans="4:16" ht="12.75">
      <c r="D66" s="34">
        <v>63</v>
      </c>
      <c r="E66" s="39">
        <f>DEGREES(ASIN(SIN(RADIANS(INDEX('star.cat from aa-56'!AF$1:AF$58,C$2,1)))*SIN(RADIANS(H$1))+COS(RADIANS(INDEX('star.cat from aa-56'!AF$1:AF$58,C$2,1)))*COS(RADIANS(H$1))*COS(RADIANS(D66))))/24</f>
        <v>0.5084091825506315</v>
      </c>
      <c r="F66" s="42">
        <f t="shared" si="4"/>
        <v>0.5109876585064952</v>
      </c>
      <c r="G66" s="35">
        <f t="shared" si="8"/>
        <v>-4.13600165027459</v>
      </c>
      <c r="H66" s="43">
        <f>180-DEGREES(ATAN2(COS(RADIANS(D66))*SIN(I$1)-TAN(RADIANS(INDEX('star.cat from aa-56'!AF$1:AF$58,C$2,1)))*COS(I$1),SIN(RADIANS(D66))))</f>
        <v>125.19290204533745</v>
      </c>
      <c r="J66" s="34">
        <f t="shared" si="16"/>
        <v>297</v>
      </c>
      <c r="L66">
        <f t="shared" si="11"/>
        <v>-0.7577097609441741</v>
      </c>
      <c r="M66">
        <f>L66*(INDEX('star.cat from aa-56'!Y$1:Y$58,C$2,1)*15*0+INDEX('star.cat from aa-56'!H$1:H$58,C$2,1)/100)</f>
        <v>0.0005379739302703635</v>
      </c>
      <c r="N66">
        <f t="shared" si="14"/>
        <v>0.534416775011079</v>
      </c>
      <c r="O66">
        <f>N66*(INDEX('star.cat from aa-56'!Z$1:Z$58,C$2,1)+INDEX('star.cat from aa-56'!I$1:I$58,C$2,1)/100)</f>
        <v>-4.13653962420486</v>
      </c>
      <c r="P66">
        <f t="shared" si="15"/>
        <v>-4.13600165027459</v>
      </c>
    </row>
    <row r="67" spans="4:16" ht="12.75">
      <c r="D67" s="34">
        <v>64</v>
      </c>
      <c r="E67" s="39">
        <f>DEGREES(ASIN(SIN(RADIANS(INDEX('star.cat from aa-56'!AF$1:AF$58,C$2,1)))*SIN(RADIANS(H$1))+COS(RADIANS(INDEX('star.cat from aa-56'!AF$1:AF$58,C$2,1)))*COS(RADIANS(H$1))*COS(RADIANS(D67))))/24</f>
        <v>0.4767436517892769</v>
      </c>
      <c r="F67" s="42">
        <f t="shared" si="4"/>
        <v>0.479488616913017</v>
      </c>
      <c r="G67" s="35">
        <f t="shared" si="8"/>
        <v>-4.073851610100027</v>
      </c>
      <c r="H67" s="43">
        <f>180-DEGREES(ATAN2(COS(RADIANS(D67))*SIN(I$1)-TAN(RADIANS(INDEX('star.cat from aa-56'!AF$1:AF$58,C$2,1)))*COS(I$1),SIN(RADIANS(D67))))</f>
        <v>124.70711119494675</v>
      </c>
      <c r="J67" s="34">
        <f t="shared" si="16"/>
        <v>296</v>
      </c>
      <c r="L67">
        <f t="shared" si="11"/>
        <v>-0.7622131645314152</v>
      </c>
      <c r="M67">
        <f>L67*(INDEX('star.cat from aa-56'!Y$1:Y$58,C$2,1)*15*0+INDEX('star.cat from aa-56'!H$1:H$58,C$2,1)/100)</f>
        <v>0.0005411713468173047</v>
      </c>
      <c r="N67">
        <f t="shared" si="14"/>
        <v>0.5263877656696676</v>
      </c>
      <c r="O67">
        <f>N67*(INDEX('star.cat from aa-56'!Z$1:Z$58,C$2,1)+INDEX('star.cat from aa-56'!I$1:I$58,C$2,1)/100)</f>
        <v>-4.074392781446845</v>
      </c>
      <c r="P67">
        <f t="shared" si="15"/>
        <v>-4.073851610100027</v>
      </c>
    </row>
    <row r="68" spans="4:16" ht="12.75">
      <c r="D68" s="34">
        <v>65</v>
      </c>
      <c r="E68" s="39">
        <f>DEGREES(ASIN(SIN(RADIANS(INDEX('star.cat from aa-56'!AF$1:AF$58,C$2,1)))*SIN(RADIANS(H$1))+COS(RADIANS(INDEX('star.cat from aa-56'!AF$1:AF$58,C$2,1)))*COS(RADIANS(H$1))*COS(RADIANS(D68))))/24</f>
        <v>0.4448932678887019</v>
      </c>
      <c r="F68" s="42">
        <f aca="true" t="shared" si="17" ref="F68:F123">E68+(49.3974517283073*TAN(RADIANS(90-E68*24))+-0.0571984906313849*TAN(RADIANS(90-E68*24))^3)/3600/24</f>
        <v>0.44782683518106603</v>
      </c>
      <c r="G68" s="35">
        <f t="shared" si="8"/>
        <v>-4.012258694196056</v>
      </c>
      <c r="H68" s="43">
        <f>180-DEGREES(ATAN2(COS(RADIANS(D68))*SIN(I$1)-TAN(RADIANS(INDEX('star.cat from aa-56'!AF$1:AF$58,C$2,1)))*COS(I$1),SIN(RADIANS(D68))))</f>
        <v>124.22992769483037</v>
      </c>
      <c r="J68" s="34">
        <f t="shared" si="16"/>
        <v>295</v>
      </c>
      <c r="L68">
        <f t="shared" si="11"/>
        <v>-0.7665834320430929</v>
      </c>
      <c r="M68">
        <f>L68*(INDEX('star.cat from aa-56'!Y$1:Y$58,C$2,1)*15*0+INDEX('star.cat from aa-56'!H$1:H$58,C$2,1)/100)</f>
        <v>0.0005442742367505959</v>
      </c>
      <c r="N68">
        <f t="shared" si="14"/>
        <v>0.5184307213198689</v>
      </c>
      <c r="O68">
        <f>N68*(INDEX('star.cat from aa-56'!Z$1:Z$58,C$2,1)+INDEX('star.cat from aa-56'!I$1:I$58,C$2,1)/100)</f>
        <v>-4.012802968432807</v>
      </c>
      <c r="P68">
        <f t="shared" si="15"/>
        <v>-4.012258694196056</v>
      </c>
    </row>
    <row r="69" spans="4:16" ht="12.75">
      <c r="D69" s="34">
        <v>66</v>
      </c>
      <c r="E69" s="39">
        <f>DEGREES(ASIN(SIN(RADIANS(INDEX('star.cat from aa-56'!AF$1:AF$58,C$2,1)))*SIN(RADIANS(H$1))+COS(RADIANS(INDEX('star.cat from aa-56'!AF$1:AF$58,C$2,1)))*COS(RADIANS(H$1))*COS(RADIANS(D69))))/24</f>
        <v>0.4128634890762144</v>
      </c>
      <c r="F69" s="42">
        <f t="shared" si="17"/>
        <v>0.4160122152734759</v>
      </c>
      <c r="G69" s="35">
        <f t="shared" si="8"/>
        <v>-3.9512200035601275</v>
      </c>
      <c r="H69" s="43">
        <f>180-DEGREES(ATAN2(COS(RADIANS(D69))*SIN(I$1)-TAN(RADIANS(INDEX('star.cat from aa-56'!AF$1:AF$58,C$2,1)))*COS(I$1),SIN(RADIANS(D69))))</f>
        <v>123.7611637481488</v>
      </c>
      <c r="J69" s="34">
        <f t="shared" si="16"/>
        <v>294</v>
      </c>
      <c r="L69">
        <f t="shared" si="11"/>
        <v>-0.770824818159965</v>
      </c>
      <c r="M69">
        <f>L69*(INDEX('star.cat from aa-56'!Y$1:Y$58,C$2,1)*15*0+INDEX('star.cat from aa-56'!H$1:H$58,C$2,1)/100)</f>
        <v>0.0005472856208935751</v>
      </c>
      <c r="N69">
        <f t="shared" si="14"/>
        <v>0.5105452678177476</v>
      </c>
      <c r="O69">
        <f>N69*(INDEX('star.cat from aa-56'!Z$1:Z$58,C$2,1)+INDEX('star.cat from aa-56'!I$1:I$58,C$2,1)/100)</f>
        <v>-3.951767289181021</v>
      </c>
      <c r="P69">
        <f t="shared" si="15"/>
        <v>-3.9512200035601275</v>
      </c>
    </row>
    <row r="70" spans="4:16" ht="12.75">
      <c r="D70" s="34">
        <v>67</v>
      </c>
      <c r="E70" s="39">
        <f>DEGREES(ASIN(SIN(RADIANS(INDEX('star.cat from aa-56'!AF$1:AF$58,C$2,1)))*SIN(RADIANS(H$1))+COS(RADIANS(INDEX('star.cat from aa-56'!AF$1:AF$58,C$2,1)))*COS(RADIANS(H$1))*COS(RADIANS(D70))))/24</f>
        <v>0.3806595991057664</v>
      </c>
      <c r="F70" s="42">
        <f t="shared" si="17"/>
        <v>0.3840556099952625</v>
      </c>
      <c r="G70" s="35">
        <f t="shared" si="8"/>
        <v>-3.8907318545931084</v>
      </c>
      <c r="H70" s="43">
        <f>180-DEGREES(ATAN2(COS(RADIANS(D70))*SIN(I$1)-TAN(RADIANS(INDEX('star.cat from aa-56'!AF$1:AF$58,C$2,1)))*COS(I$1),SIN(RADIANS(D70))))</f>
        <v>123.30063567381067</v>
      </c>
      <c r="J70" s="34">
        <f t="shared" si="16"/>
        <v>293</v>
      </c>
      <c r="L70">
        <f t="shared" si="11"/>
        <v>-0.7749414432888586</v>
      </c>
      <c r="M70">
        <f>L70*(INDEX('star.cat from aa-56'!Y$1:Y$58,C$2,1)*15*0+INDEX('star.cat from aa-56'!H$1:H$58,C$2,1)/100)</f>
        <v>0.0005502084247350895</v>
      </c>
      <c r="N70">
        <f t="shared" si="14"/>
        <v>0.5027309296417524</v>
      </c>
      <c r="O70">
        <f>N70*(INDEX('star.cat from aa-56'!Z$1:Z$58,C$2,1)+INDEX('star.cat from aa-56'!I$1:I$58,C$2,1)/100)</f>
        <v>-3.8912820630178437</v>
      </c>
      <c r="P70">
        <f t="shared" si="15"/>
        <v>-3.8907318545931084</v>
      </c>
    </row>
    <row r="71" spans="4:16" ht="12.75">
      <c r="D71" s="34">
        <v>68</v>
      </c>
      <c r="E71" s="39">
        <f>DEGREES(ASIN(SIN(RADIANS(INDEX('star.cat from aa-56'!AF$1:AF$58,C$2,1)))*SIN(RADIANS(H$1))+COS(RADIANS(INDEX('star.cat from aa-56'!AF$1:AF$58,C$2,1)))*COS(RADIANS(H$1))*COS(RADIANS(D71))))/24</f>
        <v>0.3482867128053122</v>
      </c>
      <c r="F71" s="42">
        <f t="shared" si="17"/>
        <v>0.35196908860190207</v>
      </c>
      <c r="G71" s="35">
        <f t="shared" si="8"/>
        <v>-3.830789844007431</v>
      </c>
      <c r="H71" s="43">
        <f>180-DEGREES(ATAN2(COS(RADIANS(D71))*SIN(I$1)-TAN(RADIANS(INDEX('star.cat from aa-56'!AF$1:AF$58,C$2,1)))*COS(I$1),SIN(RADIANS(D71))))</f>
        <v>122.84816396090815</v>
      </c>
      <c r="J71" s="34">
        <f t="shared" si="16"/>
        <v>292</v>
      </c>
      <c r="L71">
        <f t="shared" si="11"/>
        <v>-0.7789372958738127</v>
      </c>
      <c r="M71">
        <f>L71*(INDEX('star.cat from aa-56'!Y$1:Y$58,C$2,1)*15*0+INDEX('star.cat from aa-56'!H$1:H$58,C$2,1)/100)</f>
        <v>0.0005530454800704069</v>
      </c>
      <c r="N71">
        <f t="shared" si="14"/>
        <v>0.4949871382786822</v>
      </c>
      <c r="O71">
        <f>N71*(INDEX('star.cat from aa-56'!Z$1:Z$58,C$2,1)+INDEX('star.cat from aa-56'!I$1:I$58,C$2,1)/100)</f>
        <v>-3.8313428894875012</v>
      </c>
      <c r="P71">
        <f t="shared" si="15"/>
        <v>-3.830789844007431</v>
      </c>
    </row>
    <row r="72" spans="4:16" ht="12.75">
      <c r="D72" s="34">
        <v>69</v>
      </c>
      <c r="E72" s="39">
        <f>DEGREES(ASIN(SIN(RADIANS(INDEX('star.cat from aa-56'!AF$1:AF$58,C$2,1)))*SIN(RADIANS(H$1))+COS(RADIANS(INDEX('star.cat from aa-56'!AF$1:AF$58,C$2,1)))*COS(RADIANS(H$1))*COS(RADIANS(D72))))/24</f>
        <v>0.31574978152358807</v>
      </c>
      <c r="F72" s="42">
        <f t="shared" si="17"/>
        <v>0.3197661303041208</v>
      </c>
      <c r="G72" s="35">
        <f t="shared" si="8"/>
        <v>-3.7713889091816335</v>
      </c>
      <c r="H72" s="43">
        <f>180-DEGREES(ATAN2(COS(RADIANS(D72))*SIN(I$1)-TAN(RADIANS(INDEX('star.cat from aa-56'!AF$1:AF$58,C$2,1)))*COS(I$1),SIN(RADIANS(D72))))</f>
        <v>122.4035733094046</v>
      </c>
      <c r="J72" s="34">
        <f t="shared" si="16"/>
        <v>291</v>
      </c>
      <c r="L72">
        <f t="shared" si="11"/>
        <v>-0.7828162349062641</v>
      </c>
      <c r="M72">
        <f>L72*(INDEX('star.cat from aa-56'!Y$1:Y$58,C$2,1)*15*0+INDEX('star.cat from aa-56'!H$1:H$58,C$2,1)/100)</f>
        <v>0.0005557995267834474</v>
      </c>
      <c r="N72">
        <f t="shared" si="14"/>
        <v>0.4873132400213712</v>
      </c>
      <c r="O72">
        <f>N72*(INDEX('star.cat from aa-56'!Z$1:Z$58,C$2,1)+INDEX('star.cat from aa-56'!I$1:I$58,C$2,1)/100)</f>
        <v>-3.771944708708417</v>
      </c>
      <c r="P72">
        <f t="shared" si="15"/>
        <v>-3.7713889091816335</v>
      </c>
    </row>
    <row r="73" spans="4:16" ht="12.75">
      <c r="D73" s="34">
        <v>70</v>
      </c>
      <c r="E73" s="39">
        <f>DEGREES(ASIN(SIN(RADIANS(INDEX('star.cat from aa-56'!AF$1:AF$58,C$2,1)))*SIN(RADIANS(H$1))+COS(RADIANS(INDEX('star.cat from aa-56'!AF$1:AF$58,C$2,1)))*COS(RADIANS(H$1))*COS(RADIANS(D73))))/24</f>
        <v>0.2830535984687825</v>
      </c>
      <c r="F73" s="42">
        <f t="shared" si="17"/>
        <v>0.28746142360238797</v>
      </c>
      <c r="G73" s="35">
        <f t="shared" si="8"/>
        <v>-3.712523384174374</v>
      </c>
      <c r="H73" s="43">
        <f>180-DEGREES(ATAN2(COS(RADIANS(D73))*SIN(I$1)-TAN(RADIANS(INDEX('star.cat from aa-56'!AF$1:AF$58,C$2,1)))*COS(I$1),SIN(RADIANS(D73))))</f>
        <v>121.96669265859816</v>
      </c>
      <c r="J73" s="34">
        <f t="shared" si="16"/>
        <v>290</v>
      </c>
      <c r="L73">
        <f t="shared" si="11"/>
        <v>-0.7865819925983933</v>
      </c>
      <c r="M73">
        <f>L73*(INDEX('star.cat from aa-56'!Y$1:Y$58,C$2,1)*15*0+INDEX('star.cat from aa-56'!H$1:H$58,C$2,1)/100)</f>
        <v>0.0005584732147448592</v>
      </c>
      <c r="N73">
        <f t="shared" si="14"/>
        <v>0.4797085032056173</v>
      </c>
      <c r="O73">
        <f>N73*(INDEX('star.cat from aa-56'!Z$1:Z$58,C$2,1)+INDEX('star.cat from aa-56'!I$1:I$58,C$2,1)/100)</f>
        <v>-3.713081857389119</v>
      </c>
      <c r="P73">
        <f t="shared" si="15"/>
        <v>-3.712523384174374</v>
      </c>
    </row>
    <row r="74" spans="4:16" ht="12.75">
      <c r="D74" s="34">
        <v>71</v>
      </c>
      <c r="E74" s="39">
        <f>DEGREES(ASIN(SIN(RADIANS(INDEX('star.cat from aa-56'!AF$1:AF$58,C$2,1)))*SIN(RADIANS(H$1))+COS(RADIANS(INDEX('star.cat from aa-56'!AF$1:AF$58,C$2,1)))*COS(RADIANS(H$1))*COS(RADIANS(D74))))/24</f>
        <v>0.25020280393298755</v>
      </c>
      <c r="F74" s="42">
        <f t="shared" si="17"/>
        <v>0.25506922563420387</v>
      </c>
      <c r="G74" s="35">
        <f t="shared" si="8"/>
        <v>-3.6541870516085653</v>
      </c>
      <c r="H74" s="43">
        <f>180-DEGREES(ATAN2(COS(RADIANS(D74))*SIN(I$1)-TAN(RADIANS(INDEX('star.cat from aa-56'!AF$1:AF$58,C$2,1)))*COS(I$1),SIN(RADIANS(D74))))</f>
        <v>121.53735520477662</v>
      </c>
      <c r="J74" s="34">
        <f t="shared" si="16"/>
        <v>289</v>
      </c>
      <c r="L74">
        <f t="shared" si="11"/>
        <v>-0.7902381771874813</v>
      </c>
      <c r="M74">
        <f>L74*(INDEX('star.cat from aa-56'!Y$1:Y$58,C$2,1)*15*0+INDEX('star.cat from aa-56'!H$1:H$58,C$2,1)/100)</f>
        <v>0.0005610691058031117</v>
      </c>
      <c r="N74">
        <f t="shared" si="14"/>
        <v>0.4721721249135664</v>
      </c>
      <c r="O74">
        <f>N74*(INDEX('star.cat from aa-56'!Z$1:Z$58,C$2,1)+INDEX('star.cat from aa-56'!I$1:I$58,C$2,1)/100)</f>
        <v>-3.6547481207143684</v>
      </c>
      <c r="P74">
        <f t="shared" si="15"/>
        <v>-3.6541870516085653</v>
      </c>
    </row>
    <row r="75" spans="4:16" ht="12.75">
      <c r="D75" s="34">
        <v>72</v>
      </c>
      <c r="E75" s="39">
        <f>DEGREES(ASIN(SIN(RADIANS(INDEX('star.cat from aa-56'!AF$1:AF$58,C$2,1)))*SIN(RADIANS(H$1))+COS(RADIANS(INDEX('star.cat from aa-56'!AF$1:AF$58,C$2,1)))*COS(RADIANS(H$1))*COS(RADIANS(D75))))/24</f>
        <v>0.21720189039757068</v>
      </c>
      <c r="F75" s="42">
        <f t="shared" si="17"/>
        <v>0.22259678600160868</v>
      </c>
      <c r="G75" s="35">
        <f t="shared" si="8"/>
        <v>-3.5963731906323386</v>
      </c>
      <c r="H75" s="43">
        <f>180-DEGREES(ATAN2(COS(RADIANS(D75))*SIN(I$1)-TAN(RADIANS(INDEX('star.cat from aa-56'!AF$1:AF$58,C$2,1)))*COS(I$1),SIN(RADIANS(D75))))</f>
        <v>121.11539840937598</v>
      </c>
      <c r="J75" s="34">
        <f t="shared" si="16"/>
        <v>288</v>
      </c>
      <c r="L75">
        <f t="shared" si="11"/>
        <v>-0.7937882758425471</v>
      </c>
      <c r="M75">
        <f>L75*(INDEX('star.cat from aa-56'!Y$1:Y$58,C$2,1)*15*0+INDEX('star.cat from aa-56'!H$1:H$58,C$2,1)/100)</f>
        <v>0.0005635896758482083</v>
      </c>
      <c r="N75">
        <f t="shared" si="14"/>
        <v>0.4647032371702566</v>
      </c>
      <c r="O75">
        <f>N75*(INDEX('star.cat from aa-56'!Z$1:Z$58,C$2,1)+INDEX('star.cat from aa-56'!I$1:I$58,C$2,1)/100)</f>
        <v>-3.596936780308187</v>
      </c>
      <c r="P75">
        <f t="shared" si="15"/>
        <v>-3.5963731906323386</v>
      </c>
    </row>
    <row r="76" spans="4:16" ht="12.75">
      <c r="D76" s="34">
        <v>73</v>
      </c>
      <c r="E76" s="39">
        <f>DEGREES(ASIN(SIN(RADIANS(INDEX('star.cat from aa-56'!AF$1:AF$58,C$2,1)))*SIN(RADIANS(H$1))+COS(RADIANS(INDEX('star.cat from aa-56'!AF$1:AF$58,C$2,1)))*COS(RADIANS(H$1))*COS(RADIANS(D76))))/24</f>
        <v>0.18405520751575952</v>
      </c>
      <c r="F76" s="42">
        <f t="shared" si="17"/>
        <v>0.190020171625542</v>
      </c>
      <c r="G76" s="35">
        <f t="shared" si="8"/>
        <v>-3.539074621158321</v>
      </c>
      <c r="H76" s="43">
        <f>180-DEGREES(ATAN2(COS(RADIANS(D76))*SIN(I$1)-TAN(RADIANS(INDEX('star.cat from aa-56'!AF$1:AF$58,C$2,1)))*COS(I$1),SIN(RADIANS(D76))))</f>
        <v>120.70066399885961</v>
      </c>
      <c r="J76" s="34">
        <f t="shared" si="16"/>
        <v>287</v>
      </c>
      <c r="L76">
        <f t="shared" si="11"/>
        <v>-0.7972356576476917</v>
      </c>
      <c r="M76">
        <f>L76*(INDEX('star.cat from aa-56'!Y$1:Y$58,C$2,1)*15*0+INDEX('star.cat from aa-56'!H$1:H$58,C$2,1)/100)</f>
        <v>0.000566037316929861</v>
      </c>
      <c r="N76">
        <f t="shared" si="14"/>
        <v>0.4573009126593472</v>
      </c>
      <c r="O76">
        <f>N76*(INDEX('star.cat from aa-56'!Z$1:Z$58,C$2,1)+INDEX('star.cat from aa-56'!I$1:I$58,C$2,1)/100)</f>
        <v>-3.539640658475251</v>
      </c>
      <c r="P76">
        <f t="shared" si="15"/>
        <v>-3.539074621158321</v>
      </c>
    </row>
    <row r="77" spans="4:16" ht="12.75">
      <c r="D77" s="34">
        <v>74</v>
      </c>
      <c r="E77" s="39">
        <f>DEGREES(ASIN(SIN(RADIANS(INDEX('star.cat from aa-56'!AF$1:AF$58,C$2,1)))*SIN(RADIANS(H$1))+COS(RADIANS(INDEX('star.cat from aa-56'!AF$1:AF$58,C$2,1)))*COS(RADIANS(H$1))*COS(RADIANS(D77))))/24</f>
        <v>0.15076696696971834</v>
      </c>
      <c r="F77" s="42">
        <f t="shared" si="17"/>
        <v>0.15719010291582183</v>
      </c>
      <c r="G77" s="35">
        <f t="shared" si="8"/>
        <v>-3.482283744576404</v>
      </c>
      <c r="H77" s="43">
        <f>180-DEGREES(ATAN2(COS(RADIANS(D77))*SIN(I$1)-TAN(RADIANS(INDEX('star.cat from aa-56'!AF$1:AF$58,C$2,1)))*COS(I$1),SIN(RADIANS(D77))))</f>
        <v>120.29299795744365</v>
      </c>
      <c r="J77" s="34">
        <f t="shared" si="16"/>
        <v>286</v>
      </c>
      <c r="L77">
        <f t="shared" si="11"/>
        <v>-0.800583576639442</v>
      </c>
      <c r="M77">
        <f>L77*(INDEX('star.cat from aa-56'!Y$1:Y$58,C$2,1)*15*0+INDEX('star.cat from aa-56'!H$1:H$58,C$2,1)/100)</f>
        <v>0.0005684143394140038</v>
      </c>
      <c r="N77">
        <f t="shared" si="14"/>
        <v>0.4499641699832501</v>
      </c>
      <c r="O77">
        <f>N77*(INDEX('star.cat from aa-56'!Z$1:Z$58,C$2,1)+INDEX('star.cat from aa-56'!I$1:I$58,C$2,1)/100)</f>
        <v>-3.4828521589158177</v>
      </c>
      <c r="P77">
        <f t="shared" si="15"/>
        <v>-3.482283744576404</v>
      </c>
    </row>
    <row r="78" spans="4:16" ht="12.75">
      <c r="D78" s="34">
        <v>75</v>
      </c>
      <c r="E78" s="39">
        <f>DEGREES(ASIN(SIN(RADIANS(INDEX('star.cat from aa-56'!AF$1:AF$58,C$2,1)))*SIN(RADIANS(H$1))+COS(RADIANS(INDEX('star.cat from aa-56'!AF$1:AF$58,C$2,1)))*COS(RADIANS(H$1))*COS(RADIANS(D78))))/24</f>
        <v>0.11734124720029966</v>
      </c>
      <c r="F78" s="42">
        <f t="shared" si="17"/>
        <v>0.12340215801058403</v>
      </c>
      <c r="G78" s="35">
        <f t="shared" si="8"/>
        <v>-3.425992581128099</v>
      </c>
      <c r="H78" s="43">
        <f>180-DEGREES(ATAN2(COS(RADIANS(D78))*SIN(I$1)-TAN(RADIANS(INDEX('star.cat from aa-56'!AF$1:AF$58,C$2,1)))*COS(I$1),SIN(RADIANS(D78))))</f>
        <v>119.89225051371257</v>
      </c>
      <c r="J78" s="34">
        <f t="shared" si="16"/>
        <v>285</v>
      </c>
      <c r="L78">
        <f t="shared" si="11"/>
        <v>-0.8038351748780085</v>
      </c>
      <c r="M78">
        <f>L78*(INDEX('star.cat from aa-56'!Y$1:Y$58,C$2,1)*15*0+INDEX('star.cat from aa-56'!H$1:H$58,C$2,1)/100)</f>
        <v>0.000570722974163386</v>
      </c>
      <c r="N78">
        <f t="shared" si="14"/>
        <v>0.44269197849195996</v>
      </c>
      <c r="O78">
        <f>N78*(INDEX('star.cat from aa-56'!Z$1:Z$58,C$2,1)+INDEX('star.cat from aa-56'!I$1:I$58,C$2,1)/100)</f>
        <v>-3.4265633041022623</v>
      </c>
      <c r="P78">
        <f t="shared" si="15"/>
        <v>-3.425992581128099</v>
      </c>
    </row>
    <row r="79" spans="4:16" ht="12.75">
      <c r="D79" s="34">
        <v>76</v>
      </c>
      <c r="E79" s="39">
        <f>DEGREES(ASIN(SIN(RADIANS(INDEX('star.cat from aa-56'!AF$1:AF$58,C$2,1)))*SIN(RADIANS(H$1))+COS(RADIANS(INDEX('star.cat from aa-56'!AF$1:AF$58,C$2,1)))*COS(RADIANS(H$1))*COS(RADIANS(D79))))/24</f>
        <v>0.08378199800842845</v>
      </c>
      <c r="F79" s="42">
        <f t="shared" si="17"/>
        <v>0.08476904260098206</v>
      </c>
      <c r="G79" s="35">
        <f t="shared" si="8"/>
        <v>-3.370192804122827</v>
      </c>
      <c r="H79" s="43">
        <f>180-DEGREES(ATAN2(COS(RADIANS(D79))*SIN(I$1)-TAN(RADIANS(INDEX('star.cat from aa-56'!AF$1:AF$58,C$2,1)))*COS(I$1),SIN(RADIANS(D79))))</f>
        <v>119.49827612208895</v>
      </c>
      <c r="J79" s="34">
        <f t="shared" si="16"/>
        <v>284</v>
      </c>
      <c r="L79">
        <f t="shared" si="11"/>
        <v>-0.8069934855347558</v>
      </c>
      <c r="M79">
        <f>L79*(INDEX('star.cat from aa-56'!Y$1:Y$58,C$2,1)*15*0+INDEX('star.cat from aa-56'!H$1:H$58,C$2,1)/100)</f>
        <v>0.0005729653747296766</v>
      </c>
      <c r="N79">
        <f t="shared" si="14"/>
        <v>0.43548326270388193</v>
      </c>
      <c r="O79">
        <f>N79*(INDEX('star.cat from aa-56'!Z$1:Z$58,C$2,1)+INDEX('star.cat from aa-56'!I$1:I$58,C$2,1)/100)</f>
        <v>-3.3707657694975564</v>
      </c>
      <c r="P79">
        <f t="shared" si="15"/>
        <v>-3.370192804122827</v>
      </c>
    </row>
    <row r="80" spans="4:16" ht="12.75">
      <c r="D80" s="34">
        <v>77</v>
      </c>
      <c r="E80" s="39">
        <f>DEGREES(ASIN(SIN(RADIANS(INDEX('star.cat from aa-56'!AF$1:AF$58,C$2,1)))*SIN(RADIANS(H$1))+COS(RADIANS(INDEX('star.cat from aa-56'!AF$1:AF$58,C$2,1)))*COS(RADIANS(H$1))*COS(RADIANS(D80))))/24</f>
        <v>0.05009304502777933</v>
      </c>
      <c r="F80" s="42">
        <f t="shared" si="17"/>
        <v>0.005708650395853103</v>
      </c>
      <c r="G80" s="35">
        <f t="shared" si="8"/>
        <v>-3.3148757711682597</v>
      </c>
      <c r="H80" s="43">
        <f>180-DEGREES(ATAN2(COS(RADIANS(D80))*SIN(I$1)-TAN(RADIANS(INDEX('star.cat from aa-56'!AF$1:AF$58,C$2,1)))*COS(I$1),SIN(RADIANS(D80))))</f>
        <v>119.11093344005215</v>
      </c>
      <c r="J80" s="34">
        <f t="shared" si="16"/>
        <v>283</v>
      </c>
      <c r="L80">
        <f t="shared" si="11"/>
        <v>-0.8100614359803417</v>
      </c>
      <c r="M80">
        <f>L80*(INDEX('star.cat from aa-56'!Y$1:Y$58,C$2,1)*15*0+INDEX('star.cat from aa-56'!H$1:H$58,C$2,1)/100)</f>
        <v>0.0005751436195460426</v>
      </c>
      <c r="N80">
        <f t="shared" si="14"/>
        <v>0.4283369063408932</v>
      </c>
      <c r="O80">
        <f>N80*(INDEX('star.cat from aa-56'!Z$1:Z$58,C$2,1)+INDEX('star.cat from aa-56'!I$1:I$58,C$2,1)/100)</f>
        <v>-3.3154509147878057</v>
      </c>
      <c r="P80">
        <f t="shared" si="15"/>
        <v>-3.3148757711682597</v>
      </c>
    </row>
    <row r="81" spans="4:16" ht="12.75">
      <c r="D81" s="34">
        <v>78</v>
      </c>
      <c r="E81" s="39">
        <f>DEGREES(ASIN(SIN(RADIANS(INDEX('star.cat from aa-56'!AF$1:AF$58,C$2,1)))*SIN(RADIANS(H$1))+COS(RADIANS(INDEX('star.cat from aa-56'!AF$1:AF$58,C$2,1)))*COS(RADIANS(H$1))*COS(RADIANS(D81))))/24</f>
        <v>0.016278094069006373</v>
      </c>
      <c r="F81" s="42">
        <f t="shared" si="17"/>
        <v>-1.9880839338290792</v>
      </c>
      <c r="G81" s="35">
        <f t="shared" si="8"/>
        <v>-3.2600325525783025</v>
      </c>
      <c r="H81" s="43">
        <f>180-DEGREES(ATAN2(COS(RADIANS(D81))*SIN(I$1)-TAN(RADIANS(INDEX('star.cat from aa-56'!AF$1:AF$58,C$2,1)))*COS(I$1),SIN(RADIANS(D81))))</f>
        <v>118.73008530193312</v>
      </c>
      <c r="J81" s="34">
        <f t="shared" si="16"/>
        <v>282</v>
      </c>
      <c r="L81">
        <f t="shared" si="11"/>
        <v>-0.8130418508599292</v>
      </c>
      <c r="M81">
        <f>L81*(INDEX('star.cat from aa-56'!Y$1:Y$58,C$2,1)*15*0+INDEX('star.cat from aa-56'!H$1:H$58,C$2,1)/100)</f>
        <v>0.0005772597141105497</v>
      </c>
      <c r="N81">
        <f t="shared" si="14"/>
        <v>0.42125175599877035</v>
      </c>
      <c r="O81">
        <f>N81*(INDEX('star.cat from aa-56'!Z$1:Z$58,C$2,1)+INDEX('star.cat from aa-56'!I$1:I$58,C$2,1)/100)</f>
        <v>-3.260609812292413</v>
      </c>
      <c r="P81">
        <f t="shared" si="15"/>
        <v>-3.2600325525783025</v>
      </c>
    </row>
    <row r="82" spans="4:16" ht="12.75">
      <c r="D82" s="34">
        <v>79</v>
      </c>
      <c r="E82" s="39">
        <f>DEGREES(ASIN(SIN(RADIANS(INDEX('star.cat from aa-56'!AF$1:AF$58,C$2,1)))*SIN(RADIANS(H$1))+COS(RADIANS(INDEX('star.cat from aa-56'!AF$1:AF$58,C$2,1)))*COS(RADIANS(H$1))*COS(RADIANS(D82))))/24</f>
        <v>-0.017659264663685743</v>
      </c>
      <c r="F82" s="42">
        <f t="shared" si="17"/>
        <v>1.5405993827279787</v>
      </c>
      <c r="G82" s="35">
        <f t="shared" si="8"/>
        <v>-3.2056539571134413</v>
      </c>
      <c r="H82" s="43">
        <f>180-DEGREES(ATAN2(COS(RADIANS(D82))*SIN(I$1)-TAN(RADIANS(INDEX('star.cat from aa-56'!AF$1:AF$58,C$2,1)))*COS(I$1),SIN(RADIANS(D82))))</f>
        <v>118.35559869005371</v>
      </c>
      <c r="J82" s="34">
        <f t="shared" si="16"/>
        <v>281</v>
      </c>
      <c r="L82">
        <f t="shared" si="11"/>
        <v>-0.815937455143638</v>
      </c>
      <c r="M82">
        <f>L82*(INDEX('star.cat from aa-56'!Y$1:Y$58,C$2,1)*15*0+INDEX('star.cat from aa-56'!H$1:H$58,C$2,1)/100)</f>
        <v>0.0005793155931519829</v>
      </c>
      <c r="N82">
        <f t="shared" si="14"/>
        <v>0.4142266244729719</v>
      </c>
      <c r="O82">
        <f>N82*(INDEX('star.cat from aa-56'!Z$1:Z$58,C$2,1)+INDEX('star.cat from aa-56'!I$1:I$58,C$2,1)/100)</f>
        <v>-3.2062332727065934</v>
      </c>
      <c r="P82">
        <f t="shared" si="15"/>
        <v>-3.2056539571134413</v>
      </c>
    </row>
    <row r="83" spans="4:16" ht="12.75">
      <c r="D83" s="34">
        <v>80</v>
      </c>
      <c r="E83" s="39">
        <f>DEGREES(ASIN(SIN(RADIANS(INDEX('star.cat from aa-56'!AF$1:AF$58,C$2,1)))*SIN(RADIANS(H$1))+COS(RADIANS(INDEX('star.cat from aa-56'!AF$1:AF$58,C$2,1)))*COS(RADIANS(H$1))*COS(RADIANS(D83))))/24</f>
        <v>-0.051715552482371425</v>
      </c>
      <c r="F83" s="42">
        <f t="shared" si="17"/>
        <v>-0.013010447082349372</v>
      </c>
      <c r="G83" s="35">
        <f aca="true" t="shared" si="18" ref="G83:G123">P83</f>
        <v>-3.151730555199309</v>
      </c>
      <c r="H83" s="43">
        <f>180-DEGREES(ATAN2(COS(RADIANS(D83))*SIN(I$1)-TAN(RADIANS(INDEX('star.cat from aa-56'!AF$1:AF$58,C$2,1)))*COS(I$1),SIN(RADIANS(D83))))</f>
        <v>117.98734470392392</v>
      </c>
      <c r="J83" s="34">
        <f t="shared" si="16"/>
        <v>280</v>
      </c>
      <c r="L83">
        <f t="shared" si="11"/>
        <v>-0.8187508771419804</v>
      </c>
      <c r="M83">
        <f>L83*(INDEX('star.cat from aa-56'!Y$1:Y$58,C$2,1)*15*0+INDEX('star.cat from aa-56'!H$1:H$58,C$2,1)/100)</f>
        <v>0.000581313122770806</v>
      </c>
      <c r="N83">
        <f t="shared" si="14"/>
        <v>0.40726029375861805</v>
      </c>
      <c r="O83">
        <f>N83*(INDEX('star.cat from aa-56'!Z$1:Z$58,C$2,1)+INDEX('star.cat from aa-56'!I$1:I$58,C$2,1)/100)</f>
        <v>-3.1523118683220797</v>
      </c>
      <c r="P83">
        <f t="shared" si="15"/>
        <v>-3.151730555199309</v>
      </c>
    </row>
    <row r="84" spans="4:16" ht="12.75">
      <c r="D84" s="34">
        <v>81</v>
      </c>
      <c r="E84" s="39">
        <f>DEGREES(ASIN(SIN(RADIANS(INDEX('star.cat from aa-56'!AF$1:AF$58,C$2,1)))*SIN(RADIANS(H$1))+COS(RADIANS(INDEX('star.cat from aa-56'!AF$1:AF$58,C$2,1)))*COS(RADIANS(H$1))*COS(RADIANS(D84))))/24</f>
        <v>-0.08588739824999649</v>
      </c>
      <c r="F84" s="42">
        <f t="shared" si="17"/>
        <v>-0.08757343933184286</v>
      </c>
      <c r="G84" s="35">
        <f t="shared" si="18"/>
        <v>-3.0982526997602196</v>
      </c>
      <c r="H84" s="43">
        <f>180-DEGREES(ATAN2(COS(RADIANS(D84))*SIN(I$1)-TAN(RADIANS(INDEX('star.cat from aa-56'!AF$1:AF$58,C$2,1)))*COS(I$1),SIN(RADIANS(D84))))</f>
        <v>117.62519852816077</v>
      </c>
      <c r="J84" s="34">
        <f t="shared" si="16"/>
        <v>279</v>
      </c>
      <c r="L84">
        <f t="shared" si="11"/>
        <v>-0.821484651477441</v>
      </c>
      <c r="M84">
        <f>L84*(INDEX('star.cat from aa-56'!Y$1:Y$58,C$2,1)*15*0+INDEX('star.cat from aa-56'!H$1:H$58,C$2,1)/100)</f>
        <v>0.000583254102548983</v>
      </c>
      <c r="N84">
        <f t="shared" si="14"/>
        <v>0.40035151774233446</v>
      </c>
      <c r="O84">
        <f>N84*(INDEX('star.cat from aa-56'!Z$1:Z$58,C$2,1)+INDEX('star.cat from aa-56'!I$1:I$58,C$2,1)/100)</f>
        <v>-3.0988359538627686</v>
      </c>
      <c r="P84">
        <f t="shared" si="15"/>
        <v>-3.0982526997602196</v>
      </c>
    </row>
    <row r="85" spans="4:16" ht="12.75">
      <c r="D85" s="34">
        <v>82</v>
      </c>
      <c r="E85" s="39">
        <f>DEGREES(ASIN(SIN(RADIANS(INDEX('star.cat from aa-56'!AF$1:AF$58,C$2,1)))*SIN(RADIANS(H$1))+COS(RADIANS(INDEX('star.cat from aa-56'!AF$1:AF$58,C$2,1)))*COS(RADIANS(H$1))*COS(RADIANS(D85))))/24</f>
        <v>-0.12017153453773684</v>
      </c>
      <c r="F85" s="42">
        <f t="shared" si="17"/>
        <v>-0.1263426569394037</v>
      </c>
      <c r="G85" s="35">
        <f t="shared" si="18"/>
        <v>-3.0452105447954656</v>
      </c>
      <c r="H85" s="43">
        <f>180-DEGREES(ATAN2(COS(RADIANS(D85))*SIN(I$1)-TAN(RADIANS(INDEX('star.cat from aa-56'!AF$1:AF$58,C$2,1)))*COS(I$1),SIN(RADIANS(D85))))</f>
        <v>117.26903939974954</v>
      </c>
      <c r="J85" s="34">
        <f t="shared" si="16"/>
        <v>278</v>
      </c>
      <c r="L85">
        <f t="shared" si="11"/>
        <v>-0.8241412220046256</v>
      </c>
      <c r="M85">
        <f>L85*(INDEX('star.cat from aa-56'!Y$1:Y$58,C$2,1)*15*0+INDEX('star.cat from aa-56'!H$1:H$58,C$2,1)/100)</f>
        <v>0.000585140267623284</v>
      </c>
      <c r="N85">
        <f t="shared" si="14"/>
        <v>0.39349902460246894</v>
      </c>
      <c r="O85">
        <f>N85*(INDEX('star.cat from aa-56'!Z$1:Z$58,C$2,1)+INDEX('star.cat from aa-56'!I$1:I$58,C$2,1)/100)</f>
        <v>-3.045795685063089</v>
      </c>
      <c r="P85">
        <f t="shared" si="15"/>
        <v>-3.0452105447954656</v>
      </c>
    </row>
    <row r="86" spans="4:16" ht="12.75">
      <c r="D86" s="34">
        <v>83</v>
      </c>
      <c r="E86" s="39">
        <f>DEGREES(ASIN(SIN(RADIANS(INDEX('star.cat from aa-56'!AF$1:AF$58,C$2,1)))*SIN(RADIANS(H$1))+COS(RADIANS(INDEX('star.cat from aa-56'!AF$1:AF$58,C$2,1)))*COS(RADIANS(H$1))*COS(RADIANS(D86))))/24</f>
        <v>-0.15456479390284505</v>
      </c>
      <c r="F86" s="42">
        <f t="shared" si="17"/>
        <v>-0.16095394885071923</v>
      </c>
      <c r="G86" s="35">
        <f t="shared" si="18"/>
        <v>-2.992594061817102</v>
      </c>
      <c r="H86" s="43">
        <f>180-DEGREES(ATAN2(COS(RADIANS(D86))*SIN(I$1)-TAN(RADIANS(INDEX('star.cat from aa-56'!AF$1:AF$58,C$2,1)))*COS(I$1),SIN(RADIANS(D86))))</f>
        <v>116.91875057522803</v>
      </c>
      <c r="J86" s="34">
        <f t="shared" si="16"/>
        <v>277</v>
      </c>
      <c r="L86">
        <f t="shared" si="11"/>
        <v>-0.8267229446725282</v>
      </c>
      <c r="M86">
        <f>L86*(INDEX('star.cat from aa-56'!Y$1:Y$58,C$2,1)*15*0+INDEX('star.cat from aa-56'!H$1:H$58,C$2,1)/100)</f>
        <v>0.000586973290717495</v>
      </c>
      <c r="N86">
        <f t="shared" si="14"/>
        <v>0.38670151893302024</v>
      </c>
      <c r="O86">
        <f>N86*(INDEX('star.cat from aa-56'!Z$1:Z$58,C$2,1)+INDEX('star.cat from aa-56'!I$1:I$58,C$2,1)/100)</f>
        <v>-2.9931810351078196</v>
      </c>
      <c r="P86">
        <f t="shared" si="15"/>
        <v>-2.992594061817102</v>
      </c>
    </row>
    <row r="87" spans="4:16" ht="12.75">
      <c r="D87" s="34">
        <v>84</v>
      </c>
      <c r="E87" s="39">
        <f>DEGREES(ASIN(SIN(RADIANS(INDEX('star.cat from aa-56'!AF$1:AF$58,C$2,1)))*SIN(RADIANS(H$1))+COS(RADIANS(INDEX('star.cat from aa-56'!AF$1:AF$58,C$2,1)))*COS(RADIANS(H$1))*COS(RADIANS(D87))))/24</f>
        <v>-0.18906410528445597</v>
      </c>
      <c r="F87" s="42">
        <f t="shared" si="17"/>
        <v>-0.19494377956690373</v>
      </c>
      <c r="G87" s="35">
        <f t="shared" si="18"/>
        <v>-2.940393054259052</v>
      </c>
      <c r="H87" s="43">
        <f>180-DEGREES(ATAN2(COS(RADIANS(D87))*SIN(I$1)-TAN(RADIANS(INDEX('star.cat from aa-56'!AF$1:AF$58,C$2,1)))*COS(I$1),SIN(RADIANS(D87))))</f>
        <v>116.57421929834021</v>
      </c>
      <c r="J87" s="34">
        <f t="shared" si="16"/>
        <v>276</v>
      </c>
      <c r="L87">
        <f t="shared" si="11"/>
        <v>-0.8292320903234616</v>
      </c>
      <c r="M87">
        <f>L87*(INDEX('star.cat from aa-56'!Y$1:Y$58,C$2,1)*15*0+INDEX('star.cat from aa-56'!H$1:H$58,C$2,1)/100)</f>
        <v>0.0005887547841296576</v>
      </c>
      <c r="N87">
        <f t="shared" si="14"/>
        <v>0.3799576836054666</v>
      </c>
      <c r="O87">
        <f>N87*(INDEX('star.cat from aa-56'!Z$1:Z$58,C$2,1)+INDEX('star.cat from aa-56'!I$1:I$58,C$2,1)/100)</f>
        <v>-2.9409818090431816</v>
      </c>
      <c r="P87">
        <f t="shared" si="15"/>
        <v>-2.940393054259052</v>
      </c>
    </row>
    <row r="88" spans="4:16" ht="12.75">
      <c r="D88" s="34">
        <v>85</v>
      </c>
      <c r="E88" s="39">
        <f>DEGREES(ASIN(SIN(RADIANS(INDEX('star.cat from aa-56'!AF$1:AF$58,C$2,1)))*SIN(RADIANS(H$1))+COS(RADIANS(INDEX('star.cat from aa-56'!AF$1:AF$58,C$2,1)))*COS(RADIANS(H$1))*COS(RADIANS(D88))))/24</f>
        <v>-0.22366649051461418</v>
      </c>
      <c r="F88" s="42">
        <f t="shared" si="17"/>
        <v>-0.22895307132358805</v>
      </c>
      <c r="G88" s="35">
        <f t="shared" si="18"/>
        <v>-2.8885971699584774</v>
      </c>
      <c r="H88" s="43">
        <f>180-DEGREES(ATAN2(COS(RADIANS(D88))*SIN(I$1)-TAN(RADIANS(INDEX('star.cat from aa-56'!AF$1:AF$58,C$2,1)))*COS(I$1),SIN(RADIANS(D88))))</f>
        <v>116.23533676867629</v>
      </c>
      <c r="J88" s="34">
        <f t="shared" si="16"/>
        <v>275</v>
      </c>
      <c r="L88">
        <f aca="true" t="shared" si="19" ref="L88:L123">-COS(N$2)*COS(I$1)*SIN(RADIANS(D88))/SQRT(1-(COS(N$2)*COS(I$1)*COS(RADIANS(D88))+SIN(N$2)*SIN(I$1))^2)</f>
        <v>-0.8316708474240799</v>
      </c>
      <c r="M88">
        <f>L88*(INDEX('star.cat from aa-56'!Y$1:Y$58,C$2,1)*15*0+INDEX('star.cat from aa-56'!H$1:H$58,C$2,1)/100)</f>
        <v>0.0005904863016710967</v>
      </c>
      <c r="N88">
        <f t="shared" si="14"/>
        <v>0.37326618138153705</v>
      </c>
      <c r="O88">
        <f>N88*(INDEX('star.cat from aa-56'!Z$1:Z$58,C$2,1)+INDEX('star.cat from aa-56'!I$1:I$58,C$2,1)/100)</f>
        <v>-2.8891876562601486</v>
      </c>
      <c r="P88">
        <f t="shared" si="15"/>
        <v>-2.8885971699584774</v>
      </c>
    </row>
    <row r="89" spans="4:16" ht="12.75">
      <c r="D89" s="34">
        <v>86</v>
      </c>
      <c r="E89" s="39">
        <f>DEGREES(ASIN(SIN(RADIANS(INDEX('star.cat from aa-56'!AF$1:AF$58,C$2,1)))*SIN(RADIANS(H$1))+COS(RADIANS(INDEX('star.cat from aa-56'!AF$1:AF$58,C$2,1)))*COS(RADIANS(H$1))*COS(RADIANS(D89))))/24</f>
        <v>-0.25836906094161194</v>
      </c>
      <c r="F89" s="42">
        <f t="shared" si="17"/>
        <v>-0.26311503129206876</v>
      </c>
      <c r="G89" s="35">
        <f t="shared" si="18"/>
        <v>-2.837195911801619</v>
      </c>
      <c r="H89" s="43">
        <f>180-DEGREES(ATAN2(COS(RADIANS(D89))*SIN(I$1)-TAN(RADIANS(INDEX('star.cat from aa-56'!AF$1:AF$58,C$2,1)))*COS(I$1),SIN(RADIANS(D89))))</f>
        <v>115.90199811179089</v>
      </c>
      <c r="J89" s="34">
        <f t="shared" si="16"/>
        <v>274</v>
      </c>
      <c r="L89">
        <f t="shared" si="19"/>
        <v>-0.8340413247246868</v>
      </c>
      <c r="M89">
        <f>L89*(INDEX('star.cat from aa-56'!Y$1:Y$58,C$2,1)*15*0+INDEX('star.cat from aa-56'!H$1:H$58,C$2,1)/100)</f>
        <v>0.0005921693405545275</v>
      </c>
      <c r="N89">
        <f t="shared" si="14"/>
        <v>0.3666256562888352</v>
      </c>
      <c r="O89">
        <f>N89*(INDEX('star.cat from aa-56'!Z$1:Z$58,C$2,1)+INDEX('star.cat from aa-56'!I$1:I$58,C$2,1)/100)</f>
        <v>-2.8377880811421736</v>
      </c>
      <c r="P89">
        <f t="shared" si="15"/>
        <v>-2.837195911801619</v>
      </c>
    </row>
    <row r="90" spans="4:16" ht="12.75">
      <c r="D90" s="34">
        <v>87</v>
      </c>
      <c r="E90" s="39">
        <f>DEGREES(ASIN(SIN(RADIANS(INDEX('star.cat from aa-56'!AF$1:AF$58,C$2,1)))*SIN(RADIANS(H$1))+COS(RADIANS(INDEX('star.cat from aa-56'!AF$1:AF$58,C$2,1)))*COS(RADIANS(H$1))*COS(RADIANS(D90))))/24</f>
        <v>-0.29316901416258206</v>
      </c>
      <c r="F90" s="42">
        <f t="shared" si="17"/>
        <v>-0.2974491681576433</v>
      </c>
      <c r="G90" s="35">
        <f t="shared" si="18"/>
        <v>-2.786178646617641</v>
      </c>
      <c r="H90" s="43">
        <f>180-DEGREES(ATAN2(COS(RADIANS(D90))*SIN(I$1)-TAN(RADIANS(INDEX('star.cat from aa-56'!AF$1:AF$58,C$2,1)))*COS(I$1),SIN(RADIANS(D90))))</f>
        <v>115.57410235126952</v>
      </c>
      <c r="J90" s="34">
        <f t="shared" si="16"/>
        <v>273</v>
      </c>
      <c r="L90">
        <f t="shared" si="19"/>
        <v>-0.8363455538437083</v>
      </c>
      <c r="M90">
        <f>L90*(INDEX('star.cat from aa-56'!Y$1:Y$58,C$2,1)*15*0+INDEX('star.cat from aa-56'!H$1:H$58,C$2,1)/100)</f>
        <v>0.0005938053432290329</v>
      </c>
      <c r="N90">
        <f t="shared" si="14"/>
        <v>0.36003473477010944</v>
      </c>
      <c r="O90">
        <f>N90*(INDEX('star.cat from aa-56'!Z$1:Z$58,C$2,1)+INDEX('star.cat from aa-56'!I$1:I$58,C$2,1)/100)</f>
        <v>-2.7867724519608696</v>
      </c>
      <c r="P90">
        <f t="shared" si="15"/>
        <v>-2.786178646617641</v>
      </c>
    </row>
    <row r="91" spans="4:16" ht="12.75">
      <c r="D91" s="34">
        <v>88</v>
      </c>
      <c r="E91" s="39">
        <f>DEGREES(ASIN(SIN(RADIANS(INDEX('star.cat from aa-56'!AF$1:AF$58,C$2,1)))*SIN(RADIANS(H$1))+COS(RADIANS(INDEX('star.cat from aa-56'!AF$1:AF$58,C$2,1)))*COS(RADIANS(H$1))*COS(RADIANS(D91))))/24</f>
        <v>-0.3280636308621749</v>
      </c>
      <c r="F91" s="42">
        <f t="shared" si="17"/>
        <v>-0.33194757674621606</v>
      </c>
      <c r="G91" s="35">
        <f t="shared" si="18"/>
        <v>-2.735534612395452</v>
      </c>
      <c r="H91" s="43">
        <f>180-DEGREES(ATAN2(COS(RADIANS(D91))*SIN(I$1)-TAN(RADIANS(INDEX('star.cat from aa-56'!AF$1:AF$58,C$2,1)))*COS(I$1),SIN(RADIANS(D91))))</f>
        <v>115.2515523831981</v>
      </c>
      <c r="J91" s="34">
        <f t="shared" si="16"/>
        <v>272</v>
      </c>
      <c r="L91">
        <f t="shared" si="19"/>
        <v>-0.8385854917747791</v>
      </c>
      <c r="M91">
        <f>L91*(INDEX('star.cat from aa-56'!Y$1:Y$58,C$2,1)*15*0+INDEX('star.cat from aa-56'!H$1:H$58,C$2,1)/100)</f>
        <v>0.0005953956991600931</v>
      </c>
      <c r="N91">
        <f t="shared" si="14"/>
        <v>0.3534920266158542</v>
      </c>
      <c r="O91">
        <f>N91*(INDEX('star.cat from aa-56'!Z$1:Z$58,C$2,1)+INDEX('star.cat from aa-56'!I$1:I$58,C$2,1)/100)</f>
        <v>-2.7361300080946123</v>
      </c>
      <c r="P91">
        <f t="shared" si="15"/>
        <v>-2.735534612395452</v>
      </c>
    </row>
    <row r="92" spans="4:16" ht="12.75">
      <c r="D92" s="34">
        <v>89</v>
      </c>
      <c r="E92" s="39">
        <f>DEGREES(ASIN(SIN(RADIANS(INDEX('star.cat from aa-56'!AF$1:AF$58,C$2,1)))*SIN(RADIANS(H$1))+COS(RADIANS(INDEX('star.cat from aa-56'!AF$1:AF$58,C$2,1)))*COS(RADIANS(H$1))*COS(RADIANS(D92))))/24</f>
        <v>-0.36305027175404403</v>
      </c>
      <c r="F92" s="42">
        <f t="shared" si="17"/>
        <v>-0.3665968809595159</v>
      </c>
      <c r="G92" s="35">
        <f t="shared" si="18"/>
        <v>-2.685252923890026</v>
      </c>
      <c r="H92" s="43">
        <f>180-DEGREES(ATAN2(COS(RADIANS(D92))*SIN(I$1)-TAN(RADIANS(INDEX('star.cat from aa-56'!AF$1:AF$58,C$2,1)))*COS(I$1),SIN(RADIANS(D92))))</f>
        <v>114.9342549534769</v>
      </c>
      <c r="J92" s="34">
        <f t="shared" si="16"/>
        <v>271</v>
      </c>
      <c r="L92">
        <f t="shared" si="19"/>
        <v>-0.8407630233144057</v>
      </c>
      <c r="M92">
        <f>L92*(INDEX('star.cat from aa-56'!Y$1:Y$58,C$2,1)*15*0+INDEX('star.cat from aa-56'!H$1:H$58,C$2,1)/100)</f>
        <v>0.0005969417465532279</v>
      </c>
      <c r="N92">
        <f t="shared" si="14"/>
        <v>0.34699612568883614</v>
      </c>
      <c r="O92">
        <f>N92*(INDEX('star.cat from aa-56'!Z$1:Z$58,C$2,1)+INDEX('star.cat from aa-56'!I$1:I$58,C$2,1)/100)</f>
        <v>-2.6858498656365795</v>
      </c>
      <c r="P92">
        <f t="shared" si="15"/>
        <v>-2.685252923890026</v>
      </c>
    </row>
    <row r="93" spans="4:16" ht="12.75">
      <c r="D93" s="34">
        <v>90</v>
      </c>
      <c r="E93" s="39">
        <f>DEGREES(ASIN(SIN(RADIANS(INDEX('star.cat from aa-56'!AF$1:AF$58,C$2,1)))*SIN(RADIANS(H$1))+COS(RADIANS(INDEX('star.cat from aa-56'!AF$1:AF$58,C$2,1)))*COS(RADIANS(H$1))*COS(RADIANS(D93))))/24</f>
        <v>-0.3981263746218073</v>
      </c>
      <c r="F93" s="42">
        <f t="shared" si="17"/>
        <v>-0.4013840542967492</v>
      </c>
      <c r="G93" s="35">
        <f t="shared" si="18"/>
        <v>-2.6353225766762747</v>
      </c>
      <c r="H93" s="43">
        <f>180-DEGREES(ATAN2(COS(RADIANS(D93))*SIN(I$1)-TAN(RADIANS(INDEX('star.cat from aa-56'!AF$1:AF$58,C$2,1)))*COS(I$1),SIN(RADIANS(D93))))</f>
        <v>114.62212063841265</v>
      </c>
      <c r="J93" s="34">
        <f t="shared" si="16"/>
        <v>270</v>
      </c>
      <c r="L93">
        <f t="shared" si="19"/>
        <v>-0.8428799634085862</v>
      </c>
      <c r="M93">
        <f>L93*(INDEX('star.cat from aa-56'!Y$1:Y$58,C$2,1)*15*0+INDEX('star.cat from aa-56'!H$1:H$58,C$2,1)/100)</f>
        <v>0.0005984447740200961</v>
      </c>
      <c r="N93">
        <f t="shared" si="14"/>
        <v>0.34054561044804615</v>
      </c>
      <c r="O93">
        <f>N93*(INDEX('star.cat from aa-56'!Z$1:Z$58,C$2,1)+INDEX('star.cat from aa-56'!I$1:I$58,C$2,1)/100)</f>
        <v>-2.6359210214502946</v>
      </c>
      <c r="P93">
        <f t="shared" si="15"/>
        <v>-2.6353225766762747</v>
      </c>
    </row>
    <row r="94" spans="4:16" ht="12.75">
      <c r="D94" s="34">
        <v>91</v>
      </c>
      <c r="E94" s="39">
        <f>DEGREES(ASIN(SIN(RADIANS(INDEX('star.cat from aa-56'!AF$1:AF$58,C$2,1)))*SIN(RADIANS(H$1))+COS(RADIANS(INDEX('star.cat from aa-56'!AF$1:AF$58,C$2,1)))*COS(RADIANS(H$1))*COS(RADIANS(D94))))/24</f>
        <v>-0.43328945145606795</v>
      </c>
      <c r="F94" s="42">
        <f t="shared" si="17"/>
        <v>-0.43629776865252495</v>
      </c>
      <c r="G94" s="35">
        <f t="shared" si="18"/>
        <v>-2.585732449700231</v>
      </c>
      <c r="H94" s="43">
        <f>180-DEGREES(ATAN2(COS(RADIANS(D94))*SIN(I$1)-TAN(RADIANS(INDEX('star.cat from aa-56'!AF$1:AF$58,C$2,1)))*COS(I$1),SIN(RADIANS(D94))))</f>
        <v>114.31506382901868</v>
      </c>
      <c r="J94" s="34">
        <f t="shared" si="16"/>
        <v>269</v>
      </c>
      <c r="L94">
        <f t="shared" si="19"/>
        <v>-0.8449380594171273</v>
      </c>
      <c r="M94">
        <f>L94*(INDEX('star.cat from aa-56'!Y$1:Y$58,C$2,1)*15*0+INDEX('star.cat from aa-56'!H$1:H$58,C$2,1)/100)</f>
        <v>0.0005999060221861603</v>
      </c>
      <c r="N94">
        <f t="shared" si="14"/>
        <v>0.3341390442785056</v>
      </c>
      <c r="O94">
        <f>N94*(INDEX('star.cat from aa-56'!Z$1:Z$58,C$2,1)+INDEX('star.cat from aa-56'!I$1:I$58,C$2,1)/100)</f>
        <v>-2.586332355722417</v>
      </c>
      <c r="P94">
        <f t="shared" si="15"/>
        <v>-2.585732449700231</v>
      </c>
    </row>
    <row r="95" spans="4:16" ht="12.75">
      <c r="D95" s="34">
        <v>92</v>
      </c>
      <c r="E95" s="39">
        <f>DEGREES(ASIN(SIN(RADIANS(INDEX('star.cat from aa-56'!AF$1:AF$58,C$2,1)))*SIN(RADIANS(H$1))+COS(RADIANS(INDEX('star.cat from aa-56'!AF$1:AF$58,C$2,1)))*COS(RADIANS(H$1))*COS(RADIANS(D95))))/24</f>
        <v>-0.46853708568405344</v>
      </c>
      <c r="F95" s="42">
        <f t="shared" si="17"/>
        <v>-0.47132847057161986</v>
      </c>
      <c r="G95" s="35">
        <f t="shared" si="18"/>
        <v>-2.536471306368912</v>
      </c>
      <c r="H95" s="43">
        <f>180-DEGREES(ATAN2(COS(RADIANS(D95))*SIN(I$1)-TAN(RADIANS(INDEX('star.cat from aa-56'!AF$1:AF$58,C$2,1)))*COS(I$1),SIN(RADIANS(D95))))</f>
        <v>114.01300271945283</v>
      </c>
      <c r="J95" s="34">
        <f t="shared" si="16"/>
        <v>268</v>
      </c>
      <c r="L95">
        <f t="shared" si="19"/>
        <v>-0.8469389932946885</v>
      </c>
      <c r="M95">
        <f>L95*(INDEX('star.cat from aa-56'!Y$1:Y$58,C$2,1)*15*0+INDEX('star.cat from aa-56'!H$1:H$58,C$2,1)/100)</f>
        <v>0.0006013266852392288</v>
      </c>
      <c r="N95">
        <f t="shared" si="14"/>
        <v>0.3277749756322697</v>
      </c>
      <c r="O95">
        <f>N95*(INDEX('star.cat from aa-56'!Z$1:Z$58,C$2,1)+INDEX('star.cat from aa-56'!I$1:I$58,C$2,1)/100)</f>
        <v>-2.5370726330541515</v>
      </c>
      <c r="P95">
        <f t="shared" si="15"/>
        <v>-2.536471306368912</v>
      </c>
    </row>
    <row r="96" spans="4:16" ht="12.75">
      <c r="D96" s="34">
        <v>93</v>
      </c>
      <c r="E96" s="39">
        <f>DEGREES(ASIN(SIN(RADIANS(INDEX('star.cat from aa-56'!AF$1:AF$58,C$2,1)))*SIN(RADIANS(H$1))+COS(RADIANS(INDEX('star.cat from aa-56'!AF$1:AF$58,C$2,1)))*COS(RADIANS(H$1))*COS(RADIANS(D96))))/24</f>
        <v>-0.5038669294883812</v>
      </c>
      <c r="F96" s="42">
        <f t="shared" si="17"/>
        <v>-0.5064681308295494</v>
      </c>
      <c r="G96" s="35">
        <f t="shared" si="18"/>
        <v>-2.4875277942118643</v>
      </c>
      <c r="H96" s="43">
        <f>180-DEGREES(ATAN2(COS(RADIANS(D96))*SIN(I$1)-TAN(RADIANS(INDEX('star.cat from aa-56'!AF$1:AF$58,C$2,1)))*COS(I$1),SIN(RADIANS(D96))))</f>
        <v>113.71585930002772</v>
      </c>
      <c r="J96" s="34">
        <f t="shared" si="16"/>
        <v>267</v>
      </c>
      <c r="L96">
        <f t="shared" si="19"/>
        <v>-0.8488843836878138</v>
      </c>
      <c r="M96">
        <f>L96*(INDEX('star.cat from aa-56'!Y$1:Y$58,C$2,1)*15*0+INDEX('star.cat from aa-56'!H$1:H$58,C$2,1)/100)</f>
        <v>0.0006027079124183478</v>
      </c>
      <c r="N96">
        <f t="shared" si="14"/>
        <v>0.3214519379848936</v>
      </c>
      <c r="O96">
        <f>N96*(INDEX('star.cat from aa-56'!Z$1:Z$58,C$2,1)+INDEX('star.cat from aa-56'!I$1:I$58,C$2,1)/100)</f>
        <v>-2.4881305021242826</v>
      </c>
      <c r="P96">
        <f t="shared" si="15"/>
        <v>-2.4875277942118643</v>
      </c>
    </row>
    <row r="97" spans="4:16" ht="12.75">
      <c r="D97" s="34">
        <v>94</v>
      </c>
      <c r="E97" s="39">
        <f>DEGREES(ASIN(SIN(RADIANS(INDEX('star.cat from aa-56'!AF$1:AF$58,C$2,1)))*SIN(RADIANS(H$1))+COS(RADIANS(INDEX('star.cat from aa-56'!AF$1:AF$58,C$2,1)))*COS(RADIANS(H$1))*COS(RADIANS(D97))))/24</f>
        <v>-0.5392767012114416</v>
      </c>
      <c r="F97" s="42">
        <f t="shared" si="17"/>
        <v>-0.5417099516855404</v>
      </c>
      <c r="G97" s="35">
        <f t="shared" si="18"/>
        <v>-2.438890443138981</v>
      </c>
      <c r="H97" s="43">
        <f>180-DEGREES(ATAN2(COS(RADIANS(D97))*SIN(I$1)-TAN(RADIANS(INDEX('star.cat from aa-56'!AF$1:AF$58,C$2,1)))*COS(I$1),SIN(RADIANS(D97))))</f>
        <v>113.42355935523709</v>
      </c>
      <c r="J97" s="34">
        <f t="shared" si="16"/>
        <v>266</v>
      </c>
      <c r="L97">
        <f t="shared" si="19"/>
        <v>-0.8507757879473935</v>
      </c>
      <c r="M97">
        <f>L97*(INDEX('star.cat from aa-56'!Y$1:Y$58,C$2,1)*15*0+INDEX('star.cat from aa-56'!H$1:H$58,C$2,1)/100)</f>
        <v>0.0006040508094426493</v>
      </c>
      <c r="N97">
        <f t="shared" si="14"/>
        <v>0.3151684496105373</v>
      </c>
      <c r="O97">
        <f>N97*(INDEX('star.cat from aa-56'!Z$1:Z$58,C$2,1)+INDEX('star.cat from aa-56'!I$1:I$58,C$2,1)/100)</f>
        <v>-2.4394944939484233</v>
      </c>
      <c r="P97">
        <f t="shared" si="15"/>
        <v>-2.438890443138981</v>
      </c>
    </row>
    <row r="98" spans="4:16" ht="12.75">
      <c r="D98" s="34">
        <v>95</v>
      </c>
      <c r="E98" s="39">
        <f>DEGREES(ASIN(SIN(RADIANS(INDEX('star.cat from aa-56'!AF$1:AF$58,C$2,1)))*SIN(RADIANS(H$1))+COS(RADIANS(INDEX('star.cat from aa-56'!AF$1:AF$58,C$2,1)))*COS(RADIANS(H$1))*COS(RADIANS(D98))))/24</f>
        <v>-0.5747641828418631</v>
      </c>
      <c r="F98" s="42">
        <f t="shared" si="17"/>
        <v>-0.5770481106419183</v>
      </c>
      <c r="G98" s="35">
        <f t="shared" si="18"/>
        <v>-2.390547662310627</v>
      </c>
      <c r="H98" s="43">
        <f>180-DEGREES(ATAN2(COS(RADIANS(D98))*SIN(I$1)-TAN(RADIANS(INDEX('star.cat from aa-56'!AF$1:AF$58,C$2,1)))*COS(I$1),SIN(RADIANS(D98))))</f>
        <v>113.13603246725474</v>
      </c>
      <c r="J98" s="34">
        <f t="shared" si="16"/>
        <v>265</v>
      </c>
      <c r="L98">
        <f t="shared" si="19"/>
        <v>-0.852614704056112</v>
      </c>
      <c r="M98">
        <f>L98*(INDEX('star.cat from aa-56'!Y$1:Y$58,C$2,1)*15*0+INDEX('star.cat from aa-56'!H$1:H$58,C$2,1)/100)</f>
        <v>0.0006053564398798394</v>
      </c>
      <c r="N98">
        <f t="shared" si="14"/>
        <v>0.3089230131777812</v>
      </c>
      <c r="O98">
        <f>N98*(INDEX('star.cat from aa-56'!Z$1:Z$58,C$2,1)+INDEX('star.cat from aa-56'!I$1:I$58,C$2,1)/100)</f>
        <v>-2.391153018750507</v>
      </c>
      <c r="P98">
        <f t="shared" si="15"/>
        <v>-2.390547662310627</v>
      </c>
    </row>
    <row r="99" spans="4:16" ht="12.75">
      <c r="D99" s="34">
        <v>96</v>
      </c>
      <c r="E99" s="39">
        <f>DEGREES(ASIN(SIN(RADIANS(INDEX('star.cat from aa-56'!AF$1:AF$58,C$2,1)))*SIN(RADIANS(H$1))+COS(RADIANS(INDEX('star.cat from aa-56'!AF$1:AF$58,C$2,1)))*COS(RADIANS(H$1))*COS(RADIANS(D99))))/24</f>
        <v>-0.6103272175795112</v>
      </c>
      <c r="F99" s="42">
        <f t="shared" si="17"/>
        <v>-0.6124775549613155</v>
      </c>
      <c r="G99" s="35">
        <f t="shared" si="18"/>
        <v>-2.342487735627436</v>
      </c>
      <c r="H99" s="43">
        <f>180-DEGREES(ATAN2(COS(RADIANS(D99))*SIN(I$1)-TAN(RADIANS(INDEX('star.cat from aa-56'!AF$1:AF$58,C$2,1)))*COS(I$1),SIN(RADIANS(D99))))</f>
        <v>112.85321202538157</v>
      </c>
      <c r="J99" s="34">
        <f t="shared" si="16"/>
        <v>264</v>
      </c>
      <c r="L99">
        <f t="shared" si="19"/>
        <v>-0.854402572470523</v>
      </c>
      <c r="M99">
        <f>L99*(INDEX('star.cat from aa-56'!Y$1:Y$58,C$2,1)*15*0+INDEX('star.cat from aa-56'!H$1:H$58,C$2,1)/100)</f>
        <v>0.0006066258264540713</v>
      </c>
      <c r="N99">
        <f t="shared" si="14"/>
        <v>0.3027141151671021</v>
      </c>
      <c r="O99">
        <f>N99*(INDEX('star.cat from aa-56'!Z$1:Z$58,C$2,1)+INDEX('star.cat from aa-56'!I$1:I$58,C$2,1)/100)</f>
        <v>-2.34309436145389</v>
      </c>
      <c r="P99">
        <f t="shared" si="15"/>
        <v>-2.342487735627436</v>
      </c>
    </row>
    <row r="100" spans="4:16" ht="12.75">
      <c r="D100" s="34">
        <v>97</v>
      </c>
      <c r="E100" s="39">
        <f>DEGREES(ASIN(SIN(RADIANS(INDEX('star.cat from aa-56'!AF$1:AF$58,C$2,1)))*SIN(RADIANS(H$1))+COS(RADIANS(INDEX('star.cat from aa-56'!AF$1:AF$58,C$2,1)))*COS(RADIANS(H$1))*COS(RADIANS(D100))))/24</f>
        <v>-0.6459637074754545</v>
      </c>
      <c r="F100" s="42">
        <f t="shared" si="17"/>
        <v>-0.6479938421696194</v>
      </c>
      <c r="G100" s="35">
        <f t="shared" si="18"/>
        <v>-2.294698815838191</v>
      </c>
      <c r="H100" s="43">
        <f>180-DEGREES(ATAN2(COS(RADIANS(D100))*SIN(I$1)-TAN(RADIANS(INDEX('star.cat from aa-56'!AF$1:AF$58,C$2,1)))*COS(I$1),SIN(RADIANS(D100))))</f>
        <v>112.57503524193895</v>
      </c>
      <c r="J100" s="34">
        <f t="shared" si="16"/>
        <v>263</v>
      </c>
      <c r="L100">
        <f t="shared" si="19"/>
        <v>-0.8561407778774154</v>
      </c>
      <c r="M100">
        <f>L100*(INDEX('star.cat from aa-56'!Y$1:Y$58,C$2,1)*15*0+INDEX('star.cat from aa-56'!H$1:H$58,C$2,1)/100)</f>
        <v>0.0006078599522929648</v>
      </c>
      <c r="N100">
        <f t="shared" si="14"/>
        <v>0.2965402251098082</v>
      </c>
      <c r="O100">
        <f>N100*(INDEX('star.cat from aa-56'!Z$1:Z$58,C$2,1)+INDEX('star.cat from aa-56'!I$1:I$58,C$2,1)/100)</f>
        <v>-2.295306675790484</v>
      </c>
      <c r="P100">
        <f t="shared" si="15"/>
        <v>-2.294698815838191</v>
      </c>
    </row>
    <row r="101" spans="4:16" ht="12.75">
      <c r="D101" s="34">
        <v>98</v>
      </c>
      <c r="E101" s="39">
        <f>DEGREES(ASIN(SIN(RADIANS(INDEX('star.cat from aa-56'!AF$1:AF$58,C$2,1)))*SIN(RADIANS(H$1))+COS(RADIANS(INDEX('star.cat from aa-56'!AF$1:AF$58,C$2,1)))*COS(RADIANS(H$1))*COS(RADIANS(D101))))/24</f>
        <v>-0.6816716111433231</v>
      </c>
      <c r="F101" s="42">
        <f t="shared" si="17"/>
        <v>-0.6835930176021775</v>
      </c>
      <c r="G101" s="35">
        <f t="shared" si="18"/>
        <v>-2.2471689172550513</v>
      </c>
      <c r="H101" s="43">
        <f>180-DEGREES(ATAN2(COS(RADIANS(D101))*SIN(I$1)-TAN(RADIANS(INDEX('star.cat from aa-56'!AF$1:AF$58,C$2,1)))*COS(I$1),SIN(RADIANS(D101))))</f>
        <v>112.3014431751352</v>
      </c>
      <c r="J101" s="34">
        <f t="shared" si="16"/>
        <v>262</v>
      </c>
      <c r="L101">
        <f t="shared" si="19"/>
        <v>-0.8578306508641085</v>
      </c>
      <c r="M101">
        <f>L101*(INDEX('star.cat from aa-56'!Y$1:Y$58,C$2,1)*15*0+INDEX('star.cat from aa-56'!H$1:H$58,C$2,1)/100)</f>
        <v>0.0006090597621135169</v>
      </c>
      <c r="N101">
        <f t="shared" si="14"/>
        <v>0.2903997946470412</v>
      </c>
      <c r="O101">
        <f>N101*(INDEX('star.cat from aa-56'!Z$1:Z$58,C$2,1)+INDEX('star.cat from aa-56'!I$1:I$58,C$2,1)/100)</f>
        <v>-2.2477779770171646</v>
      </c>
      <c r="P101">
        <f t="shared" si="15"/>
        <v>-2.2471689172550513</v>
      </c>
    </row>
    <row r="102" spans="4:16" ht="12.75">
      <c r="D102" s="34">
        <v>99</v>
      </c>
      <c r="E102" s="39">
        <f>DEGREES(ASIN(SIN(RADIANS(INDEX('star.cat from aa-56'!AF$1:AF$58,C$2,1)))*SIN(RADIANS(H$1))+COS(RADIANS(INDEX('star.cat from aa-56'!AF$1:AF$58,C$2,1)))*COS(RADIANS(H$1))*COS(RADIANS(D102))))/24</f>
        <v>-0.7174489415384601</v>
      </c>
      <c r="F102" s="42">
        <f t="shared" si="17"/>
        <v>-0.7192715204754188</v>
      </c>
      <c r="G102" s="35">
        <f t="shared" si="18"/>
        <v>-2.1998859070557764</v>
      </c>
      <c r="H102" s="43">
        <f>180-DEGREES(ATAN2(COS(RADIANS(D102))*SIN(I$1)-TAN(RADIANS(INDEX('star.cat from aa-56'!AF$1:AF$58,C$2,1)))*COS(I$1),SIN(RADIANS(D102))))</f>
        <v>112.03238075946645</v>
      </c>
      <c r="J102" s="34">
        <f t="shared" si="16"/>
        <v>261</v>
      </c>
      <c r="L102">
        <f t="shared" si="19"/>
        <v>-0.8594734695022667</v>
      </c>
      <c r="M102">
        <f>L102*(INDEX('star.cat from aa-56'!Y$1:Y$58,C$2,1)*15*0+INDEX('star.cat from aa-56'!H$1:H$58,C$2,1)/100)</f>
        <v>0.0006102261633466093</v>
      </c>
      <c r="N102">
        <f t="shared" si="14"/>
        <v>0.2842912564062201</v>
      </c>
      <c r="O102">
        <f>N102*(INDEX('star.cat from aa-56'!Z$1:Z$58,C$2,1)+INDEX('star.cat from aa-56'!I$1:I$58,C$2,1)/100)</f>
        <v>-2.200496133219123</v>
      </c>
      <c r="P102">
        <f t="shared" si="15"/>
        <v>-2.1998859070557764</v>
      </c>
    </row>
    <row r="103" spans="4:16" ht="12.75">
      <c r="D103" s="34">
        <v>100</v>
      </c>
      <c r="E103" s="39">
        <f>DEGREES(ASIN(SIN(RADIANS(INDEX('star.cat from aa-56'!AF$1:AF$58,C$2,1)))*SIN(RADIANS(H$1))+COS(RADIANS(INDEX('star.cat from aa-56'!AF$1:AF$58,C$2,1)))*COS(RADIANS(H$1))*COS(RADIANS(D103))))/24</f>
        <v>-0.7532937638012561</v>
      </c>
      <c r="F103" s="42">
        <f t="shared" si="17"/>
        <v>-0.7550261115359845</v>
      </c>
      <c r="G103" s="35">
        <f t="shared" si="18"/>
        <v>-2.1528374951426485</v>
      </c>
      <c r="H103" s="43">
        <f>180-DEGREES(ATAN2(COS(RADIANS(D103))*SIN(I$1)-TAN(RADIANS(INDEX('star.cat from aa-56'!AF$1:AF$58,C$2,1)))*COS(I$1),SIN(RADIANS(D103))))</f>
        <v>111.76779684425277</v>
      </c>
      <c r="J103" s="34">
        <f t="shared" si="16"/>
        <v>260</v>
      </c>
      <c r="L103">
        <f t="shared" si="19"/>
        <v>-0.861070460844699</v>
      </c>
      <c r="M103">
        <f>L103*(INDEX('star.cat from aa-56'!Y$1:Y$58,C$2,1)*15*0+INDEX('star.cat from aa-56'!H$1:H$58,C$2,1)/100)</f>
        <v>0.0006113600271997362</v>
      </c>
      <c r="N103">
        <f t="shared" si="14"/>
        <v>0.2782130226910104</v>
      </c>
      <c r="O103">
        <f>N103*(INDEX('star.cat from aa-56'!Z$1:Z$58,C$2,1)+INDEX('star.cat from aa-56'!I$1:I$58,C$2,1)/100)</f>
        <v>-2.1534488551698483</v>
      </c>
      <c r="P103">
        <f t="shared" si="15"/>
        <v>-2.1528374951426485</v>
      </c>
    </row>
    <row r="104" spans="4:16" ht="12.75">
      <c r="D104" s="34">
        <v>101</v>
      </c>
      <c r="E104" s="39">
        <f>DEGREES(ASIN(SIN(RADIANS(INDEX('star.cat from aa-56'!AF$1:AF$58,C$2,1)))*SIN(RADIANS(H$1))+COS(RADIANS(INDEX('star.cat from aa-56'!AF$1:AF$58,C$2,1)))*COS(RADIANS(H$1))*COS(RADIANS(D104))))/24</f>
        <v>-0.7892041931610269</v>
      </c>
      <c r="F104" s="42">
        <f t="shared" si="17"/>
        <v>-0.790853816943189</v>
      </c>
      <c r="G104" s="35">
        <f t="shared" si="18"/>
        <v>-2.106011222517209</v>
      </c>
      <c r="H104" s="43">
        <f>180-DEGREES(ATAN2(COS(RADIANS(D104))*SIN(I$1)-TAN(RADIANS(INDEX('star.cat from aa-56'!AF$1:AF$58,C$2,1)))*COS(I$1),SIN(RADIANS(D104))))</f>
        <v>111.50764424095824</v>
      </c>
      <c r="J104" s="34">
        <f t="shared" si="16"/>
        <v>259</v>
      </c>
      <c r="L104">
        <f t="shared" si="19"/>
        <v>-0.8626228023344664</v>
      </c>
      <c r="M104">
        <f>L104*(INDEX('star.cat from aa-56'!Y$1:Y$58,C$2,1)*15*0+INDEX('star.cat from aa-56'!H$1:H$58,C$2,1)/100)</f>
        <v>0.0006124621896574711</v>
      </c>
      <c r="N104">
        <f t="shared" si="14"/>
        <v>0.27216348397953705</v>
      </c>
      <c r="O104">
        <f>N104*(INDEX('star.cat from aa-56'!Z$1:Z$58,C$2,1)+INDEX('star.cat from aa-56'!I$1:I$58,C$2,1)/100)</f>
        <v>-2.1066236847068667</v>
      </c>
      <c r="P104">
        <f t="shared" si="15"/>
        <v>-2.106011222517209</v>
      </c>
    </row>
    <row r="105" spans="4:16" ht="12.75">
      <c r="D105" s="34">
        <v>102</v>
      </c>
      <c r="E105" s="39">
        <f>DEGREES(ASIN(SIN(RADIANS(INDEX('star.cat from aa-56'!AF$1:AF$58,C$2,1)))*SIN(RADIANS(H$1))+COS(RADIANS(INDEX('star.cat from aa-56'!AF$1:AF$58,C$2,1)))*COS(RADIANS(H$1))*COS(RADIANS(D105))))/24</f>
        <v>-0.8251783928967593</v>
      </c>
      <c r="F105" s="42">
        <f t="shared" si="17"/>
        <v>-0.8267518843743329</v>
      </c>
      <c r="G105" s="35">
        <f t="shared" si="18"/>
        <v>-2.0593944481187854</v>
      </c>
      <c r="H105" s="43">
        <f>180-DEGREES(ATAN2(COS(RADIANS(D105))*SIN(I$1)-TAN(RADIANS(INDEX('star.cat from aa-56'!AF$1:AF$58,C$2,1)))*COS(I$1),SIN(RADIANS(D105))))</f>
        <v>111.25187977999695</v>
      </c>
      <c r="J105" s="34">
        <f t="shared" si="16"/>
        <v>258</v>
      </c>
      <c r="L105">
        <f t="shared" si="19"/>
        <v>-0.8641316231254117</v>
      </c>
      <c r="M105">
        <f>L105*(INDEX('star.cat from aa-56'!Y$1:Y$58,C$2,1)*15*0+INDEX('star.cat from aa-56'!H$1:H$58,C$2,1)/100)</f>
        <v>0.0006135334524190422</v>
      </c>
      <c r="N105">
        <f aca="true" t="shared" si="20" ref="N105:N123">(COS(N$2)*SIN(I$1)-SIN(N$2)*COS(I$1)*COS(RADIANS(D105)))/SQRT(1-(COS(N$2)*COS(I$1)*COS(RADIANS(D105))+SIN(N$2)*SIN(I$1))^2)</f>
        <v>0.2661410072241202</v>
      </c>
      <c r="O105">
        <f>N105*(INDEX('star.cat from aa-56'!Z$1:Z$58,C$2,1)+INDEX('star.cat from aa-56'!I$1:I$58,C$2,1)/100)</f>
        <v>-2.0600079815712045</v>
      </c>
      <c r="P105">
        <f aca="true" t="shared" si="21" ref="P105:P123">M105+O105</f>
        <v>-2.0593944481187854</v>
      </c>
    </row>
    <row r="106" spans="4:16" ht="12.75">
      <c r="D106" s="34">
        <v>103</v>
      </c>
      <c r="E106" s="39">
        <f>DEGREES(ASIN(SIN(RADIANS(INDEX('star.cat from aa-56'!AF$1:AF$58,C$2,1)))*SIN(RADIANS(H$1))+COS(RADIANS(INDEX('star.cat from aa-56'!AF$1:AF$58,C$2,1)))*COS(RADIANS(H$1))*COS(RADIANS(D106))))/24</f>
        <v>-0.8612145723510182</v>
      </c>
      <c r="F106" s="42">
        <f t="shared" si="17"/>
        <v>-0.8627177483714609</v>
      </c>
      <c r="G106" s="35">
        <f t="shared" si="18"/>
        <v>-2.0129743340628345</v>
      </c>
      <c r="H106" s="43">
        <f>180-DEGREES(ATAN2(COS(RADIANS(D106))*SIN(I$1)-TAN(RADIANS(INDEX('star.cat from aa-56'!AF$1:AF$58,C$2,1)))*COS(I$1),SIN(RADIANS(D106))))</f>
        <v>111.00046437778992</v>
      </c>
      <c r="J106" s="34">
        <f t="shared" si="16"/>
        <v>257</v>
      </c>
      <c r="L106">
        <f t="shared" si="19"/>
        <v>-0.8655980053129874</v>
      </c>
      <c r="M106">
        <f>L106*(INDEX('star.cat from aa-56'!Y$1:Y$58,C$2,1)*15*0+INDEX('star.cat from aa-56'!H$1:H$58,C$2,1)/100)</f>
        <v>0.000614574583772221</v>
      </c>
      <c r="N106">
        <f t="shared" si="20"/>
        <v>0.2601439339442683</v>
      </c>
      <c r="O106">
        <f>N106*(INDEX('star.cat from aa-56'!Z$1:Z$58,C$2,1)+INDEX('star.cat from aa-56'!I$1:I$58,C$2,1)/100)</f>
        <v>-2.013588908646607</v>
      </c>
      <c r="P106">
        <f t="shared" si="21"/>
        <v>-2.0129743340628345</v>
      </c>
    </row>
    <row r="107" spans="4:16" ht="12.75">
      <c r="D107" s="34">
        <v>104</v>
      </c>
      <c r="E107" s="39">
        <f>DEGREES(ASIN(SIN(RADIANS(INDEX('star.cat from aa-56'!AF$1:AF$58,C$2,1)))*SIN(RADIANS(H$1))+COS(RADIANS(INDEX('star.cat from aa-56'!AF$1:AF$58,C$2,1)))*COS(RADIANS(H$1))*COS(RADIANS(D107))))/24</f>
        <v>-0.8973109849932411</v>
      </c>
      <c r="F107" s="42">
        <f t="shared" si="17"/>
        <v>-0.8987490027169136</v>
      </c>
      <c r="G107" s="35">
        <f t="shared" si="18"/>
        <v>-1.9667378292023143</v>
      </c>
      <c r="H107" s="43">
        <f>180-DEGREES(ATAN2(COS(RADIANS(D107))*SIN(I$1)-TAN(RADIANS(INDEX('star.cat from aa-56'!AF$1:AF$58,C$2,1)))*COS(I$1),SIN(RADIANS(D107))))</f>
        <v>110.75336311490851</v>
      </c>
      <c r="J107" s="34">
        <f t="shared" si="16"/>
        <v>256</v>
      </c>
      <c r="L107">
        <f t="shared" si="19"/>
        <v>-0.8670229850739471</v>
      </c>
      <c r="M107">
        <f>L107*(INDEX('star.cat from aa-56'!Y$1:Y$58,C$2,1)*15*0+INDEX('star.cat from aa-56'!H$1:H$58,C$2,1)/100)</f>
        <v>0.0006155863194025024</v>
      </c>
      <c r="N107">
        <f t="shared" si="20"/>
        <v>0.2541705781030076</v>
      </c>
      <c r="O107">
        <f>N107*(INDEX('star.cat from aa-56'!Z$1:Z$58,C$2,1)+INDEX('star.cat from aa-56'!I$1:I$58,C$2,1)/100)</f>
        <v>-1.9673534155217167</v>
      </c>
      <c r="P107">
        <f t="shared" si="21"/>
        <v>-1.9667378292023143</v>
      </c>
    </row>
    <row r="108" spans="4:16" ht="12.75">
      <c r="D108" s="34">
        <v>105</v>
      </c>
      <c r="E108" s="39">
        <f>DEGREES(ASIN(SIN(RADIANS(INDEX('star.cat from aa-56'!AF$1:AF$58,C$2,1)))*SIN(RADIANS(H$1))+COS(RADIANS(INDEX('star.cat from aa-56'!AF$1:AF$58,C$2,1)))*COS(RADIANS(H$1))*COS(RADIANS(D108))))/24</f>
        <v>-0.9334659265285948</v>
      </c>
      <c r="F108" s="42">
        <f t="shared" si="17"/>
        <v>-0.9348433781914768</v>
      </c>
      <c r="G108" s="35">
        <f t="shared" si="18"/>
        <v>-1.9206716509214097</v>
      </c>
      <c r="H108" s="43">
        <f>180-DEGREES(ATAN2(COS(RADIANS(D108))*SIN(I$1)-TAN(RADIANS(INDEX('star.cat from aa-56'!AF$1:AF$58,C$2,1)))*COS(I$1),SIN(RADIANS(D108))))</f>
        <v>110.51054532622086</v>
      </c>
      <c r="J108" s="34">
        <f t="shared" si="16"/>
        <v>255</v>
      </c>
      <c r="L108">
        <f t="shared" si="19"/>
        <v>-0.8684075537131164</v>
      </c>
      <c r="M108">
        <f>L108*(INDEX('star.cat from aa-56'!Y$1:Y$58,C$2,1)*15*0+INDEX('star.cat from aa-56'!H$1:H$58,C$2,1)/100)</f>
        <v>0.0006165693631363125</v>
      </c>
      <c r="N108">
        <f t="shared" si="20"/>
        <v>0.24821922375483388</v>
      </c>
      <c r="O108">
        <f>N108*(INDEX('star.cat from aa-56'!Z$1:Z$58,C$2,1)+INDEX('star.cat from aa-56'!I$1:I$58,C$2,1)/100)</f>
        <v>-1.921288220284546</v>
      </c>
      <c r="P108">
        <f t="shared" si="21"/>
        <v>-1.9206716509214097</v>
      </c>
    </row>
    <row r="109" spans="4:16" ht="12.75">
      <c r="D109" s="34">
        <v>106</v>
      </c>
      <c r="E109" s="39">
        <f>DEGREES(ASIN(SIN(RADIANS(INDEX('star.cat from aa-56'!AF$1:AF$58,C$2,1)))*SIN(RADIANS(H$1))+COS(RADIANS(INDEX('star.cat from aa-56'!AF$1:AF$58,C$2,1)))*COS(RADIANS(H$1))*COS(RADIANS(D109))))/24</f>
        <v>-0.9696777330484712</v>
      </c>
      <c r="F109" s="42">
        <f t="shared" si="17"/>
        <v>-0.9709987244843965</v>
      </c>
      <c r="G109" s="35">
        <f t="shared" si="18"/>
        <v>-1.8747622650559104</v>
      </c>
      <c r="H109" s="43">
        <f>180-DEGREES(ATAN2(COS(RADIANS(D109))*SIN(I$1)-TAN(RADIANS(INDEX('star.cat from aa-56'!AF$1:AF$58,C$2,1)))*COS(I$1),SIN(RADIANS(D109))))</f>
        <v>110.27198470405041</v>
      </c>
      <c r="J109" s="34">
        <f t="shared" si="16"/>
        <v>254</v>
      </c>
      <c r="L109">
        <f t="shared" si="19"/>
        <v>-0.8697526586150418</v>
      </c>
      <c r="M109">
        <f>L109*(INDEX('star.cat from aa-56'!Y$1:Y$58,C$2,1)*15*0+INDEX('star.cat from aa-56'!H$1:H$58,C$2,1)/100)</f>
        <v>0.0006175243876166796</v>
      </c>
      <c r="N109">
        <f t="shared" si="20"/>
        <v>0.24228812245162984</v>
      </c>
      <c r="O109">
        <f>N109*(INDEX('star.cat from aa-56'!Z$1:Z$58,C$2,1)+INDEX('star.cat from aa-56'!I$1:I$58,C$2,1)/100)</f>
        <v>-1.8753797894435271</v>
      </c>
      <c r="P109">
        <f t="shared" si="21"/>
        <v>-1.8747622650559104</v>
      </c>
    </row>
    <row r="110" spans="4:16" ht="12.75">
      <c r="D110" s="34">
        <v>107</v>
      </c>
      <c r="E110" s="39">
        <f>DEGREES(ASIN(SIN(RADIANS(INDEX('star.cat from aa-56'!AF$1:AF$58,C$2,1)))*SIN(RADIANS(H$1))+COS(RADIANS(INDEX('star.cat from aa-56'!AF$1:AF$58,C$2,1)))*COS(RADIANS(H$1))*COS(RADIANS(D110))))/24</f>
        <v>-1.0059447792186107</v>
      </c>
      <c r="F110" s="42">
        <f t="shared" si="17"/>
        <v>-1.0072129953294315</v>
      </c>
      <c r="G110" s="35">
        <f t="shared" si="18"/>
        <v>-1.828995863818021</v>
      </c>
      <c r="H110" s="43">
        <f>180-DEGREES(ATAN2(COS(RADIANS(D110))*SIN(I$1)-TAN(RADIANS(INDEX('star.cat from aa-56'!AF$1:AF$58,C$2,1)))*COS(I$1),SIN(RADIANS(D110))))</f>
        <v>110.037659415459</v>
      </c>
      <c r="J110" s="34">
        <f t="shared" si="16"/>
        <v>253</v>
      </c>
      <c r="L110">
        <f t="shared" si="19"/>
        <v>-0.8710592040978389</v>
      </c>
      <c r="M110">
        <f>L110*(INDEX('star.cat from aa-56'!Y$1:Y$58,C$2,1)*15*0+INDEX('star.cat from aa-56'!H$1:H$58,C$2,1)/100)</f>
        <v>0.0006184520349094655</v>
      </c>
      <c r="N110">
        <f t="shared" si="20"/>
        <v>0.23637549039075778</v>
      </c>
      <c r="O110">
        <f>N110*(INDEX('star.cat from aa-56'!Z$1:Z$58,C$2,1)+INDEX('star.cat from aa-56'!I$1:I$58,C$2,1)/100)</f>
        <v>-1.8296143158529306</v>
      </c>
      <c r="P110">
        <f t="shared" si="21"/>
        <v>-1.828995863818021</v>
      </c>
    </row>
    <row r="111" spans="4:16" ht="12.75">
      <c r="D111" s="34">
        <v>108</v>
      </c>
      <c r="E111" s="39">
        <f>DEGREES(ASIN(SIN(RADIANS(INDEX('star.cat from aa-56'!AF$1:AF$58,C$2,1)))*SIN(RADIANS(H$1))+COS(RADIANS(INDEX('star.cat from aa-56'!AF$1:AF$58,C$2,1)))*COS(RADIANS(H$1))*COS(RADIANS(D111))))/24</f>
        <v>-1.0422654765007047</v>
      </c>
      <c r="F111" s="42">
        <f t="shared" si="17"/>
        <v>-1.0434842361655763</v>
      </c>
      <c r="G111" s="35">
        <f t="shared" si="18"/>
        <v>-1.7833583415853345</v>
      </c>
      <c r="H111" s="43">
        <f>180-DEGREES(ATAN2(COS(RADIANS(D111))*SIN(I$1)-TAN(RADIANS(INDEX('star.cat from aa-56'!AF$1:AF$58,C$2,1)))*COS(I$1),SIN(RADIANS(D111))))</f>
        <v>109.80755223488629</v>
      </c>
      <c r="J111" s="34">
        <f t="shared" si="16"/>
        <v>252</v>
      </c>
      <c r="L111">
        <f t="shared" si="19"/>
        <v>-0.8723280521659926</v>
      </c>
      <c r="M111">
        <f>L111*(INDEX('star.cat from aa-56'!Y$1:Y$58,C$2,1)*15*0+INDEX('star.cat from aa-56'!H$1:H$58,C$2,1)/100)</f>
        <v>0.0006193529170378547</v>
      </c>
      <c r="N111">
        <f t="shared" si="20"/>
        <v>0.23047950528720518</v>
      </c>
      <c r="O111">
        <f>N111*(INDEX('star.cat from aa-56'!Z$1:Z$58,C$2,1)+INDEX('star.cat from aa-56'!I$1:I$58,C$2,1)/100)</f>
        <v>-1.7839776945023724</v>
      </c>
      <c r="P111">
        <f t="shared" si="21"/>
        <v>-1.7833583415853345</v>
      </c>
    </row>
    <row r="112" spans="4:16" ht="12.75">
      <c r="D112" s="34">
        <v>109</v>
      </c>
      <c r="E112" s="39">
        <f>DEGREES(ASIN(SIN(RADIANS(INDEX('star.cat from aa-56'!AF$1:AF$58,C$2,1)))*SIN(RADIANS(H$1))+COS(RADIANS(INDEX('star.cat from aa-56'!AF$1:AF$58,C$2,1)))*COS(RADIANS(H$1))*COS(RADIANS(D112))))/24</f>
        <v>-1.0786382714032012</v>
      </c>
      <c r="F112" s="42">
        <f t="shared" si="17"/>
        <v>-1.0798105737871981</v>
      </c>
      <c r="G112" s="35">
        <f t="shared" si="18"/>
        <v>-1.7378352683937002</v>
      </c>
      <c r="H112" s="43">
        <f>180-DEGREES(ATAN2(COS(RADIANS(D112))*SIN(I$1)-TAN(RADIANS(INDEX('star.cat from aa-56'!AF$1:AF$58,C$2,1)))*COS(I$1),SIN(RADIANS(D112))))</f>
        <v>109.58165069351037</v>
      </c>
      <c r="J112" s="34">
        <f t="shared" si="16"/>
        <v>251</v>
      </c>
      <c r="L112">
        <f t="shared" si="19"/>
        <v>-0.8735600231582425</v>
      </c>
      <c r="M112">
        <f>L112*(INDEX('star.cat from aa-56'!Y$1:Y$58,C$2,1)*15*0+INDEX('star.cat from aa-56'!H$1:H$58,C$2,1)/100)</f>
        <v>0.0006202276164423521</v>
      </c>
      <c r="N112">
        <f t="shared" si="20"/>
        <v>0.22459830294907743</v>
      </c>
      <c r="O112">
        <f>N112*(INDEX('star.cat from aa-56'!Z$1:Z$58,C$2,1)+INDEX('star.cat from aa-56'!I$1:I$58,C$2,1)/100)</f>
        <v>-1.7384554960101426</v>
      </c>
      <c r="P112">
        <f t="shared" si="21"/>
        <v>-1.7378352683937002</v>
      </c>
    </row>
    <row r="113" spans="4:16" ht="12.75">
      <c r="D113" s="34">
        <v>110</v>
      </c>
      <c r="E113" s="39">
        <f>DEGREES(ASIN(SIN(RADIANS(INDEX('star.cat from aa-56'!AF$1:AF$58,C$2,1)))*SIN(RADIANS(H$1))+COS(RADIANS(INDEX('star.cat from aa-56'!AF$1:AF$58,C$2,1)))*COS(RADIANS(H$1))*COS(RADIANS(D113))))/24</f>
        <v>-1.115061643756833</v>
      </c>
      <c r="F113" s="42">
        <f t="shared" si="17"/>
        <v>-1.1161902075718841</v>
      </c>
      <c r="G113" s="35">
        <f t="shared" si="18"/>
        <v>-1.6924118609516146</v>
      </c>
      <c r="H113" s="43">
        <f>180-DEGREES(ATAN2(COS(RADIANS(D113))*SIN(I$1)-TAN(RADIANS(INDEX('star.cat from aa-56'!AF$1:AF$58,C$2,1)))*COS(I$1),SIN(RADIANS(D113))))</f>
        <v>109.3599472468473</v>
      </c>
      <c r="J113" s="34">
        <f t="shared" si="16"/>
        <v>250</v>
      </c>
      <c r="L113">
        <f t="shared" si="19"/>
        <v>-0.8747558962859344</v>
      </c>
      <c r="M113">
        <f>L113*(INDEX('star.cat from aa-56'!Y$1:Y$58,C$2,1)*15*0+INDEX('star.cat from aa-56'!H$1:H$58,C$2,1)/100)</f>
        <v>0.0006210766863630133</v>
      </c>
      <c r="N113">
        <f t="shared" si="20"/>
        <v>0.21872997353287582</v>
      </c>
      <c r="O113">
        <f>N113*(INDEX('star.cat from aa-56'!Z$1:Z$58,C$2,1)+INDEX('star.cat from aa-56'!I$1:I$58,C$2,1)/100)</f>
        <v>-1.6930329376379776</v>
      </c>
      <c r="P113">
        <f t="shared" si="21"/>
        <v>-1.6924118609516146</v>
      </c>
    </row>
    <row r="114" spans="4:16" ht="12.75">
      <c r="D114" s="34">
        <v>111</v>
      </c>
      <c r="E114" s="39">
        <f>DEGREES(ASIN(SIN(RADIANS(INDEX('star.cat from aa-56'!AF$1:AF$58,C$2,1)))*SIN(RADIANS(H$1))+COS(RADIANS(INDEX('star.cat from aa-56'!AF$1:AF$58,C$2,1)))*COS(RADIANS(H$1))*COS(RADIANS(D114))))/24</f>
        <v>-1.1515341050102097</v>
      </c>
      <c r="F114" s="42">
        <f t="shared" si="17"/>
        <v>-1.15262140196687</v>
      </c>
      <c r="G114" s="35">
        <f t="shared" si="18"/>
        <v>-1.6470729509691613</v>
      </c>
      <c r="H114" s="43">
        <f>180-DEGREES(ATAN2(COS(RADIANS(D114))*SIN(I$1)-TAN(RADIANS(INDEX('star.cat from aa-56'!AF$1:AF$58,C$2,1)))*COS(I$1),SIN(RADIANS(D114))))</f>
        <v>109.14243946227819</v>
      </c>
      <c r="J114" s="34">
        <f t="shared" si="16"/>
        <v>249</v>
      </c>
      <c r="L114">
        <f t="shared" si="19"/>
        <v>-0.8759164100563933</v>
      </c>
      <c r="M114">
        <f>L114*(INDEX('star.cat from aa-56'!Y$1:Y$58,C$2,1)*15*0+INDEX('star.cat from aa-56'!H$1:H$58,C$2,1)/100)</f>
        <v>0.0006219006511400391</v>
      </c>
      <c r="N114">
        <f t="shared" si="20"/>
        <v>0.21287255745182018</v>
      </c>
      <c r="O114">
        <f>N114*(INDEX('star.cat from aa-56'!Z$1:Z$58,C$2,1)+INDEX('star.cat from aa-56'!I$1:I$58,C$2,1)/100)</f>
        <v>-1.6476948516203014</v>
      </c>
      <c r="P114">
        <f t="shared" si="21"/>
        <v>-1.6470729509691613</v>
      </c>
    </row>
    <row r="115" spans="4:16" ht="12.75">
      <c r="D115" s="34">
        <v>112</v>
      </c>
      <c r="E115" s="39">
        <f>DEGREES(ASIN(SIN(RADIANS(INDEX('star.cat from aa-56'!AF$1:AF$58,C$2,1)))*SIN(RADIANS(H$1))+COS(RADIANS(INDEX('star.cat from aa-56'!AF$1:AF$58,C$2,1)))*COS(RADIANS(H$1))*COS(RADIANS(D115))))/24</f>
        <v>-1.188054196540539</v>
      </c>
      <c r="F115" s="42">
        <f t="shared" si="17"/>
        <v>-1.1891024799846022</v>
      </c>
      <c r="G115" s="35">
        <f t="shared" si="18"/>
        <v>-1.601802950567014</v>
      </c>
      <c r="H115" s="43">
        <f>180-DEGREES(ATAN2(COS(RADIANS(D115))*SIN(I$1)-TAN(RADIANS(INDEX('star.cat from aa-56'!AF$1:AF$58,C$2,1)))*COS(I$1),SIN(RADIANS(D115))))</f>
        <v>108.92913022838911</v>
      </c>
      <c r="J115" s="34">
        <f t="shared" si="16"/>
        <v>248</v>
      </c>
      <c r="L115">
        <f t="shared" si="19"/>
        <v>-0.8770422625749011</v>
      </c>
      <c r="M115">
        <f>L115*(INDEX('star.cat from aa-56'!Y$1:Y$58,C$2,1)*15*0+INDEX('star.cat from aa-56'!H$1:H$58,C$2,1)/100)</f>
        <v>0.0006227000064281797</v>
      </c>
      <c r="N115">
        <f t="shared" si="20"/>
        <v>0.2070240409069216</v>
      </c>
      <c r="O115">
        <f>N115*(INDEX('star.cat from aa-56'!Z$1:Z$58,C$2,1)+INDEX('star.cat from aa-56'!I$1:I$58,C$2,1)/100)</f>
        <v>-1.6024256505734422</v>
      </c>
      <c r="P115">
        <f t="shared" si="21"/>
        <v>-1.601802950567014</v>
      </c>
    </row>
    <row r="116" spans="4:16" ht="12.75">
      <c r="D116" s="34">
        <v>113</v>
      </c>
      <c r="E116" s="39">
        <f>DEGREES(ASIN(SIN(RADIANS(INDEX('star.cat from aa-56'!AF$1:AF$58,C$2,1)))*SIN(RADIANS(H$1))+COS(RADIANS(INDEX('star.cat from aa-56'!AF$1:AF$58,C$2,1)))*COS(RADIANS(H$1))*COS(RADIANS(D116))))/24</f>
        <v>-1.2246204879742784</v>
      </c>
      <c r="F116" s="42">
        <f t="shared" si="17"/>
        <v>-1.22563181751086</v>
      </c>
      <c r="G116" s="35">
        <f t="shared" si="18"/>
        <v>-1.5565858145002556</v>
      </c>
      <c r="H116" s="43">
        <f>180-DEGREES(ATAN2(COS(RADIANS(D116))*SIN(I$1)-TAN(RADIANS(INDEX('star.cat from aa-56'!AF$1:AF$58,C$2,1)))*COS(I$1),SIN(RADIANS(D116))))</f>
        <v>108.72002798822976</v>
      </c>
      <c r="J116" s="34">
        <f t="shared" si="16"/>
        <v>247</v>
      </c>
      <c r="L116">
        <f t="shared" si="19"/>
        <v>-0.8781341117177638</v>
      </c>
      <c r="M116">
        <f>L116*(INDEX('star.cat from aa-56'!Y$1:Y$58,C$2,1)*15*0+INDEX('star.cat from aa-56'!H$1:H$58,C$2,1)/100)</f>
        <v>0.0006234752193196122</v>
      </c>
      <c r="N116">
        <f t="shared" si="20"/>
        <v>0.2011823510065364</v>
      </c>
      <c r="O116">
        <f>N116*(INDEX('star.cat from aa-56'!Z$1:Z$58,C$2,1)+INDEX('star.cat from aa-56'!I$1:I$58,C$2,1)/100)</f>
        <v>-1.5572092897195753</v>
      </c>
      <c r="P116">
        <f t="shared" si="21"/>
        <v>-1.5565858145002556</v>
      </c>
    </row>
    <row r="117" spans="4:16" ht="12.75">
      <c r="D117" s="34">
        <v>114</v>
      </c>
      <c r="E117" s="39">
        <f>DEGREES(ASIN(SIN(RADIANS(INDEX('star.cat from aa-56'!AF$1:AF$58,C$2,1)))*SIN(RADIANS(H$1))+COS(RADIANS(INDEX('star.cat from aa-56'!AF$1:AF$58,C$2,1)))*COS(RADIANS(H$1))*COS(RADIANS(D117))))/24</f>
        <v>-1.2612315755121577</v>
      </c>
      <c r="F117" s="42">
        <f t="shared" si="17"/>
        <v>-1.2622078382691257</v>
      </c>
      <c r="G117" s="35">
        <f t="shared" si="18"/>
        <v>-1.5114049988971305</v>
      </c>
      <c r="H117" s="43">
        <f>180-DEGREES(ATAN2(COS(RADIANS(D117))*SIN(I$1)-TAN(RADIANS(INDEX('star.cat from aa-56'!AF$1:AF$58,C$2,1)))*COS(I$1),SIN(RADIANS(D117))))</f>
        <v>108.51514699884947</v>
      </c>
      <c r="J117" s="34">
        <f t="shared" si="16"/>
        <v>246</v>
      </c>
      <c r="L117">
        <f t="shared" si="19"/>
        <v>-0.8791925751676782</v>
      </c>
      <c r="M117">
        <f>L117*(INDEX('star.cat from aa-56'!Y$1:Y$58,C$2,1)*15*0+INDEX('star.cat from aa-56'!H$1:H$58,C$2,1)/100)</f>
        <v>0.0006242267283690515</v>
      </c>
      <c r="N117">
        <f t="shared" si="20"/>
        <v>0.19534535043565684</v>
      </c>
      <c r="O117">
        <f>N117*(INDEX('star.cat from aa-56'!Z$1:Z$58,C$2,1)+INDEX('star.cat from aa-56'!I$1:I$58,C$2,1)/100)</f>
        <v>-1.5120292256254997</v>
      </c>
      <c r="P117">
        <f t="shared" si="21"/>
        <v>-1.5114049988971305</v>
      </c>
    </row>
    <row r="118" spans="4:16" ht="12.75">
      <c r="D118" s="34">
        <v>115</v>
      </c>
      <c r="E118" s="39">
        <f>DEGREES(ASIN(SIN(RADIANS(INDEX('star.cat from aa-56'!AF$1:AF$58,C$2,1)))*SIN(RADIANS(H$1))+COS(RADIANS(INDEX('star.cat from aa-56'!AF$1:AF$58,C$2,1)))*COS(RADIANS(H$1))*COS(RADIANS(D118))))/24</f>
        <v>-1.2978860802526329</v>
      </c>
      <c r="F118" s="42">
        <f t="shared" si="17"/>
        <v>-1.2988290093157788</v>
      </c>
      <c r="G118" s="35">
        <f t="shared" si="18"/>
        <v>-1.4662434161738447</v>
      </c>
      <c r="H118" s="43">
        <f>180-DEGREES(ATAN2(COS(RADIANS(D118))*SIN(I$1)-TAN(RADIANS(INDEX('star.cat from aa-56'!AF$1:AF$58,C$2,1)))*COS(I$1),SIN(RADIANS(D118))))</f>
        <v>108.31450761975569</v>
      </c>
      <c r="J118" s="34">
        <f t="shared" si="16"/>
        <v>245</v>
      </c>
      <c r="L118">
        <f t="shared" si="19"/>
        <v>-0.8802182303011531</v>
      </c>
      <c r="M118">
        <f>L118*(INDEX('star.cat from aa-56'!Y$1:Y$58,C$2,1)*15*0+INDEX('star.cat from aa-56'!H$1:H$58,C$2,1)/100)</f>
        <v>0.0006249549435138187</v>
      </c>
      <c r="N118">
        <f t="shared" si="20"/>
        <v>0.18951083163115617</v>
      </c>
      <c r="O118">
        <f>N118*(INDEX('star.cat from aa-56'!Z$1:Z$58,C$2,1)+INDEX('star.cat from aa-56'!I$1:I$58,C$2,1)/100)</f>
        <v>-1.4668683711173585</v>
      </c>
      <c r="P118">
        <f t="shared" si="21"/>
        <v>-1.4662434161738447</v>
      </c>
    </row>
    <row r="119" spans="4:16" ht="12.75">
      <c r="D119" s="34">
        <v>116</v>
      </c>
      <c r="E119" s="39">
        <f>DEGREES(ASIN(SIN(RADIANS(INDEX('star.cat from aa-56'!AF$1:AF$58,C$2,1)))*SIN(RADIANS(H$1))+COS(RADIANS(INDEX('star.cat from aa-56'!AF$1:AF$58,C$2,1)))*COS(RADIANS(H$1))*COS(RADIANS(D119))))/24</f>
        <v>-1.3345826465073671</v>
      </c>
      <c r="F119" s="42">
        <f t="shared" si="17"/>
        <v>-1.3354938369644425</v>
      </c>
      <c r="G119" s="35">
        <f t="shared" si="18"/>
        <v>-1.4210833857423741</v>
      </c>
      <c r="H119" s="43">
        <f>180-DEGREES(ATAN2(COS(RADIANS(D119))*SIN(I$1)-TAN(RADIANS(INDEX('star.cat from aa-56'!AF$1:AF$58,C$2,1)))*COS(I$1),SIN(RADIANS(D119))))</f>
        <v>108.118136633267</v>
      </c>
      <c r="J119" s="34">
        <f t="shared" si="16"/>
        <v>244</v>
      </c>
      <c r="L119">
        <f t="shared" si="19"/>
        <v>-0.8812116139160575</v>
      </c>
      <c r="M119">
        <f>L119*(INDEX('star.cat from aa-56'!Y$1:Y$58,C$2,1)*15*0+INDEX('star.cat from aa-56'!H$1:H$58,C$2,1)/100)</f>
        <v>0.0006256602458804008</v>
      </c>
      <c r="N119">
        <f t="shared" si="20"/>
        <v>0.18367651041350036</v>
      </c>
      <c r="O119">
        <f>N119*(INDEX('star.cat from aa-56'!Z$1:Z$58,C$2,1)+INDEX('star.cat from aa-56'!I$1:I$58,C$2,1)/100)</f>
        <v>-1.4217090459882546</v>
      </c>
      <c r="P119">
        <f t="shared" si="21"/>
        <v>-1.4210833857423741</v>
      </c>
    </row>
    <row r="120" spans="4:16" ht="12.75">
      <c r="D120" s="34">
        <v>117</v>
      </c>
      <c r="E120" s="39">
        <f>DEGREES(ASIN(SIN(RADIANS(INDEX('star.cat from aa-56'!AF$1:AF$58,C$2,1)))*SIN(RADIANS(H$1))+COS(RADIANS(INDEX('star.cat from aa-56'!AF$1:AF$58,C$2,1)))*COS(RADIANS(H$1))*COS(RADIANS(D120))))/24</f>
        <v>-1.3713199401017817</v>
      </c>
      <c r="F120" s="42">
        <f t="shared" si="17"/>
        <v>-1.3722008630561238</v>
      </c>
      <c r="G120" s="35">
        <f t="shared" si="18"/>
        <v>-1.375906580078256</v>
      </c>
      <c r="H120" s="43">
        <f>180-DEGREES(ATAN2(COS(RADIANS(D120))*SIN(I$1)-TAN(RADIANS(INDEX('star.cat from aa-56'!AF$1:AF$58,C$2,1)))*COS(I$1),SIN(RADIANS(D120))))</f>
        <v>107.926067600106</v>
      </c>
      <c r="J120" s="34">
        <f t="shared" si="16"/>
        <v>243</v>
      </c>
      <c r="L120">
        <f t="shared" si="19"/>
        <v>-0.8821732217854239</v>
      </c>
      <c r="M120">
        <f>L120*(INDEX('star.cat from aa-56'!Y$1:Y$58,C$2,1)*15*0+INDEX('star.cat from aa-56'!H$1:H$58,C$2,1)/100)</f>
        <v>0.0006263429874676509</v>
      </c>
      <c r="N120">
        <f t="shared" si="20"/>
        <v>0.17784001901898022</v>
      </c>
      <c r="O120">
        <f>N120*(INDEX('star.cat from aa-56'!Z$1:Z$58,C$2,1)+INDEX('star.cat from aa-56'!I$1:I$58,C$2,1)/100)</f>
        <v>-1.3765329230657235</v>
      </c>
      <c r="P120">
        <f t="shared" si="21"/>
        <v>-1.375906580078256</v>
      </c>
    </row>
    <row r="121" spans="4:16" ht="12.75">
      <c r="D121" s="34">
        <v>118</v>
      </c>
      <c r="E121" s="39">
        <f>DEGREES(ASIN(SIN(RADIANS(INDEX('star.cat from aa-56'!AF$1:AF$58,C$2,1)))*SIN(RADIANS(H$1))+COS(RADIANS(INDEX('star.cat from aa-56'!AF$1:AF$58,C$2,1)))*COS(RADIANS(H$1))*COS(RADIANS(D121))))/24</f>
        <v>-1.4080966466531326</v>
      </c>
      <c r="F121" s="42">
        <f t="shared" si="17"/>
        <v>-1.408948661506009</v>
      </c>
      <c r="G121" s="35">
        <f t="shared" si="18"/>
        <v>-1.3306939656583983</v>
      </c>
      <c r="H121" s="43">
        <f>180-DEGREES(ATAN2(COS(RADIANS(D121))*SIN(I$1)-TAN(RADIANS(INDEX('star.cat from aa-56'!AF$1:AF$58,C$2,1)))*COS(I$1),SIN(RADIANS(D121))))</f>
        <v>107.73834125400387</v>
      </c>
      <c r="J121" s="34">
        <f t="shared" si="16"/>
        <v>242</v>
      </c>
      <c r="L121">
        <f t="shared" si="19"/>
        <v>-0.8831035080213877</v>
      </c>
      <c r="M121">
        <f>L121*(INDEX('star.cat from aa-56'!Y$1:Y$58,C$2,1)*15*0+INDEX('star.cat from aa-56'!H$1:H$58,C$2,1)/100)</f>
        <v>0.0006270034906951852</v>
      </c>
      <c r="N121">
        <f t="shared" si="20"/>
        <v>0.1719988984691633</v>
      </c>
      <c r="O121">
        <f>N121*(INDEX('star.cat from aa-56'!Z$1:Z$58,C$2,1)+INDEX('star.cat from aa-56'!I$1:I$58,C$2,1)/100)</f>
        <v>-1.3313209691490935</v>
      </c>
      <c r="P121">
        <f t="shared" si="21"/>
        <v>-1.3306939656583983</v>
      </c>
    </row>
    <row r="122" spans="4:16" ht="12.75">
      <c r="D122" s="34">
        <v>119</v>
      </c>
      <c r="E122" s="39">
        <f>DEGREES(ASIN(SIN(RADIANS(INDEX('star.cat from aa-56'!AF$1:AF$58,C$2,1)))*SIN(RADIANS(H$1))+COS(RADIANS(INDEX('star.cat from aa-56'!AF$1:AF$58,C$2,1)))*COS(RADIANS(H$1))*COS(RADIANS(D122))))/24</f>
        <v>-1.4449114698177983</v>
      </c>
      <c r="F122" s="42">
        <f t="shared" si="17"/>
        <v>-1.4457358350686715</v>
      </c>
      <c r="G122" s="35">
        <f t="shared" si="18"/>
        <v>-1.2854257382142107</v>
      </c>
      <c r="H122" s="43">
        <f>180-DEGREES(ATAN2(COS(RADIANS(D122))*SIN(I$1)-TAN(RADIANS(INDEX('star.cat from aa-56'!AF$1:AF$58,C$2,1)))*COS(I$1),SIN(RADIANS(D122))))</f>
        <v>107.55500593957726</v>
      </c>
      <c r="J122" s="34">
        <f t="shared" si="16"/>
        <v>241</v>
      </c>
      <c r="L122">
        <f t="shared" si="19"/>
        <v>-0.884002884230542</v>
      </c>
      <c r="M122">
        <f>L122*(INDEX('star.cat from aa-56'!Y$1:Y$58,C$2,1)*15*0+INDEX('star.cat from aa-56'!H$1:H$58,C$2,1)/100)</f>
        <v>0.0006276420478036847</v>
      </c>
      <c r="N122">
        <f t="shared" si="20"/>
        <v>0.16615059020589837</v>
      </c>
      <c r="O122">
        <f>N122*(INDEX('star.cat from aa-56'!Z$1:Z$58,C$2,1)+INDEX('star.cat from aa-56'!I$1:I$58,C$2,1)/100)</f>
        <v>-1.2860533802620144</v>
      </c>
      <c r="P122">
        <f t="shared" si="21"/>
        <v>-1.2854257382142107</v>
      </c>
    </row>
    <row r="123" spans="4:16" ht="12.75">
      <c r="D123" s="34">
        <v>120</v>
      </c>
      <c r="E123" s="39">
        <f>DEGREES(ASIN(SIN(RADIANS(INDEX('star.cat from aa-56'!AF$1:AF$58,C$2,1)))*SIN(RADIANS(H$1))+COS(RADIANS(INDEX('star.cat from aa-56'!AF$1:AF$58,C$2,1)))*COS(RADIANS(H$1))*COS(RADIANS(D123))))/24</f>
        <v>-1.481763129498665</v>
      </c>
      <c r="F123" s="42">
        <f t="shared" si="17"/>
        <v>-1.4825610122719015</v>
      </c>
      <c r="G123" s="35">
        <f t="shared" si="18"/>
        <v>-1.240081251671189</v>
      </c>
      <c r="H123" s="43">
        <f>180-DEGREES(ATAN2(COS(RADIANS(D123))*SIN(I$1)-TAN(RADIANS(INDEX('star.cat from aa-56'!AF$1:AF$58,C$2,1)))*COS(I$1),SIN(RADIANS(D123))))</f>
        <v>107.37611809829897</v>
      </c>
      <c r="J123" s="34">
        <f t="shared" si="16"/>
        <v>240</v>
      </c>
      <c r="L123">
        <f t="shared" si="19"/>
        <v>-0.8848717184389443</v>
      </c>
      <c r="M123">
        <f>L123*(INDEX('star.cat from aa-56'!Y$1:Y$58,C$2,1)*15*0+INDEX('star.cat from aa-56'!H$1:H$58,C$2,1)/100)</f>
        <v>0.0006282589200916504</v>
      </c>
      <c r="N123">
        <f t="shared" si="20"/>
        <v>0.16029242691062612</v>
      </c>
      <c r="O123">
        <f>N123*(INDEX('star.cat from aa-56'!Z$1:Z$58,C$2,1)+INDEX('star.cat from aa-56'!I$1:I$58,C$2,1)/100)</f>
        <v>-1.2407095105912807</v>
      </c>
      <c r="P123">
        <f t="shared" si="21"/>
        <v>-1.240081251671189</v>
      </c>
    </row>
  </sheetData>
  <printOptions/>
  <pageMargins left="0.36" right="0.75" top="0.33" bottom="0.32" header="0.25" footer="0.25"/>
  <pageSetup fitToHeight="1" fitToWidth="1" horizontalDpi="600" verticalDpi="600" orientation="portrait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6"/>
  <sheetViews>
    <sheetView zoomScale="75" zoomScaleNormal="75" workbookViewId="0" topLeftCell="K1">
      <selection activeCell="X32" sqref="X32"/>
    </sheetView>
  </sheetViews>
  <sheetFormatPr defaultColWidth="9.140625" defaultRowHeight="12.75"/>
  <cols>
    <col min="13" max="13" width="24.421875" style="0" customWidth="1"/>
    <col min="15" max="15" width="7.28125" style="0" customWidth="1"/>
    <col min="17" max="17" width="3.57421875" style="0" customWidth="1"/>
    <col min="18" max="18" width="4.7109375" style="0" customWidth="1"/>
    <col min="19" max="19" width="3.7109375" style="0" customWidth="1"/>
    <col min="20" max="20" width="13.140625" style="0" customWidth="1"/>
    <col min="22" max="22" width="10.28125" style="0" customWidth="1"/>
    <col min="29" max="29" width="10.140625" style="0" bestFit="1" customWidth="1"/>
    <col min="30" max="30" width="10.7109375" style="0" customWidth="1"/>
    <col min="33" max="33" width="10.8515625" style="0" customWidth="1"/>
  </cols>
  <sheetData>
    <row r="1" spans="1:32" ht="13.5" thickBot="1">
      <c r="A1">
        <v>2000</v>
      </c>
      <c r="B1">
        <v>0</v>
      </c>
      <c r="C1">
        <v>8</v>
      </c>
      <c r="D1">
        <v>23.265</v>
      </c>
      <c r="E1">
        <v>29</v>
      </c>
      <c r="F1">
        <v>5</v>
      </c>
      <c r="G1">
        <v>25.58</v>
      </c>
      <c r="H1">
        <v>1.039</v>
      </c>
      <c r="I1">
        <v>-16.33</v>
      </c>
      <c r="J1">
        <v>-12</v>
      </c>
      <c r="K1">
        <v>0.024</v>
      </c>
      <c r="L1">
        <v>2.06</v>
      </c>
      <c r="M1" t="s">
        <v>38</v>
      </c>
      <c r="N1">
        <v>4</v>
      </c>
      <c r="P1">
        <v>1</v>
      </c>
      <c r="R1">
        <f>FIND("(",M1)</f>
        <v>6</v>
      </c>
      <c r="S1">
        <f>FIND(")",M1)</f>
        <v>16</v>
      </c>
      <c r="T1" t="str">
        <f>MID(M1,R1+1,S1-R1-1)</f>
        <v>Alpheratz</v>
      </c>
      <c r="U1">
        <f>15*(B1+C1/60+D1/3600)</f>
        <v>2.0969375</v>
      </c>
      <c r="V1">
        <f>SIGN(E1)*(ABS(E1)+F1/60+G1/3600)</f>
        <v>29.090438888888887</v>
      </c>
      <c r="W1" t="s">
        <v>123</v>
      </c>
      <c r="Y1">
        <f aca="true" t="shared" si="0" ref="Y1:Y7">X$4+X$5*SIN(RADIANS(U1))*TAN(RADIANS(V1))</f>
        <v>3.1010533913150664</v>
      </c>
      <c r="Z1">
        <f aca="true" t="shared" si="1" ref="Z1:Z7">X$6*COS(RADIANS(U1))</f>
        <v>20.03477474258364</v>
      </c>
      <c r="AB1">
        <f aca="true" t="shared" si="2" ref="AB1:AB57">U1+Y1/3600*(W$2-2000)</f>
        <v>2.0452532768114158</v>
      </c>
      <c r="AC1">
        <f aca="true" t="shared" si="3" ref="AC1:AC55">V1+Z1/3600*(W$2-2000)</f>
        <v>28.756525976512492</v>
      </c>
      <c r="AE1">
        <f aca="true" t="shared" si="4" ref="AE1:AE41">AB1+H1/3600*(W$2-2000)/100</f>
        <v>2.0450801101447493</v>
      </c>
      <c r="AF1">
        <f aca="true" t="shared" si="5" ref="AF1:AF41">AC1+I1/3600*(W$2-2000)/100</f>
        <v>28.759247643179158</v>
      </c>
    </row>
    <row r="2" spans="1:32" ht="13.5" thickTop="1">
      <c r="A2">
        <v>2000</v>
      </c>
      <c r="B2">
        <v>0</v>
      </c>
      <c r="C2">
        <v>26</v>
      </c>
      <c r="D2">
        <v>17.03</v>
      </c>
      <c r="E2">
        <v>-42</v>
      </c>
      <c r="F2">
        <v>18</v>
      </c>
      <c r="G2">
        <v>21.81</v>
      </c>
      <c r="H2">
        <v>1.833</v>
      </c>
      <c r="I2">
        <v>-39.57</v>
      </c>
      <c r="J2">
        <v>75</v>
      </c>
      <c r="K2">
        <v>0.035</v>
      </c>
      <c r="L2">
        <v>2.39</v>
      </c>
      <c r="M2" t="s">
        <v>39</v>
      </c>
      <c r="N2">
        <v>116</v>
      </c>
      <c r="P2">
        <v>2</v>
      </c>
      <c r="R2">
        <f aca="true" t="shared" si="6" ref="R2:R58">FIND("(",M2)</f>
        <v>6</v>
      </c>
      <c r="S2">
        <f aca="true" t="shared" si="7" ref="S2:S58">FIND(")",M2)</f>
        <v>12</v>
      </c>
      <c r="T2" t="str">
        <f aca="true" t="shared" si="8" ref="T2:T58">MID(M2,R2+1,S2-R2-1)</f>
        <v>Ankaa</v>
      </c>
      <c r="U2">
        <f>15*(B2+C2/60+D2/3600)</f>
        <v>6.5709583333333335</v>
      </c>
      <c r="V2">
        <f>SIGN(E2)*(ABS(E2)+F2/60+G2/3600)</f>
        <v>-42.30605833333333</v>
      </c>
      <c r="W2" s="14">
        <v>1940</v>
      </c>
      <c r="X2" s="15" t="s">
        <v>112</v>
      </c>
      <c r="Y2">
        <f t="shared" si="0"/>
        <v>2.934643839980337</v>
      </c>
      <c r="Z2">
        <f t="shared" si="1"/>
        <v>19.91650129908067</v>
      </c>
      <c r="AB2">
        <f t="shared" si="2"/>
        <v>6.522047602666994</v>
      </c>
      <c r="AC2">
        <f t="shared" si="3"/>
        <v>-42.638000021651344</v>
      </c>
      <c r="AE2">
        <f t="shared" si="4"/>
        <v>6.521742102666995</v>
      </c>
      <c r="AF2">
        <f t="shared" si="5"/>
        <v>-42.63140502165135</v>
      </c>
    </row>
    <row r="3" spans="1:32" ht="12.75">
      <c r="A3">
        <v>2000</v>
      </c>
      <c r="B3">
        <v>0</v>
      </c>
      <c r="C3">
        <v>40</v>
      </c>
      <c r="D3">
        <v>30.45</v>
      </c>
      <c r="E3">
        <v>56</v>
      </c>
      <c r="F3">
        <v>32</v>
      </c>
      <c r="G3">
        <v>14.46</v>
      </c>
      <c r="H3">
        <v>0.636</v>
      </c>
      <c r="I3">
        <v>-3.19</v>
      </c>
      <c r="J3">
        <v>-4</v>
      </c>
      <c r="K3">
        <v>0.016</v>
      </c>
      <c r="L3">
        <v>2.23</v>
      </c>
      <c r="M3" t="s">
        <v>40</v>
      </c>
      <c r="N3">
        <v>139</v>
      </c>
      <c r="P3">
        <v>3</v>
      </c>
      <c r="R3">
        <f t="shared" si="6"/>
        <v>6</v>
      </c>
      <c r="S3">
        <f t="shared" si="7"/>
        <v>14</v>
      </c>
      <c r="T3" t="str">
        <f t="shared" si="8"/>
        <v>Schedar</v>
      </c>
      <c r="U3">
        <f aca="true" t="shared" si="9" ref="U3:U58">15*(B3+C3/60+D3/3600)</f>
        <v>10.126875</v>
      </c>
      <c r="V3">
        <f aca="true" t="shared" si="10" ref="V3:V58">SIGN(E3)*(ABS(E3)+F3/60+G3/3600)</f>
        <v>56.537349999999996</v>
      </c>
      <c r="W3" s="17" t="s">
        <v>106</v>
      </c>
      <c r="X3" s="18">
        <f>(W2-2000)/100</f>
        <v>-0.6</v>
      </c>
      <c r="Y3">
        <f t="shared" si="0"/>
        <v>3.429399578801388</v>
      </c>
      <c r="Z3">
        <f t="shared" si="1"/>
        <v>19.735865376125055</v>
      </c>
      <c r="AB3">
        <f t="shared" si="2"/>
        <v>10.06971834035331</v>
      </c>
      <c r="AC3">
        <f t="shared" si="3"/>
        <v>56.20841891039791</v>
      </c>
      <c r="AE3">
        <f t="shared" si="4"/>
        <v>10.06961234035331</v>
      </c>
      <c r="AF3">
        <f t="shared" si="5"/>
        <v>56.20895057706458</v>
      </c>
    </row>
    <row r="4" spans="1:32" ht="12.75">
      <c r="A4">
        <v>2000</v>
      </c>
      <c r="B4">
        <v>0</v>
      </c>
      <c r="C4">
        <v>43</v>
      </c>
      <c r="D4">
        <v>35.372</v>
      </c>
      <c r="E4">
        <v>-17</v>
      </c>
      <c r="F4">
        <v>59</v>
      </c>
      <c r="G4">
        <v>11.82</v>
      </c>
      <c r="H4">
        <v>1.637</v>
      </c>
      <c r="I4">
        <v>3.25</v>
      </c>
      <c r="J4">
        <v>13</v>
      </c>
      <c r="K4">
        <v>0.057</v>
      </c>
      <c r="L4">
        <v>2.04</v>
      </c>
      <c r="M4" t="s">
        <v>41</v>
      </c>
      <c r="N4">
        <v>115</v>
      </c>
      <c r="P4">
        <v>4</v>
      </c>
      <c r="R4">
        <f t="shared" si="6"/>
        <v>6</v>
      </c>
      <c r="S4">
        <f t="shared" si="7"/>
        <v>13</v>
      </c>
      <c r="T4" t="str">
        <f t="shared" si="8"/>
        <v>Diphda</v>
      </c>
      <c r="U4">
        <f t="shared" si="9"/>
        <v>10.897383333333334</v>
      </c>
      <c r="V4">
        <f t="shared" si="10"/>
        <v>-17.986616666666666</v>
      </c>
      <c r="W4" s="17" t="s">
        <v>104</v>
      </c>
      <c r="X4" s="18">
        <f>3.07496+0.00186*X3</f>
        <v>3.073844</v>
      </c>
      <c r="Y4">
        <f t="shared" si="0"/>
        <v>2.9918098527286654</v>
      </c>
      <c r="Z4">
        <f t="shared" si="1"/>
        <v>19.68667777729325</v>
      </c>
      <c r="AB4">
        <f t="shared" si="2"/>
        <v>10.847519835787857</v>
      </c>
      <c r="AC4">
        <f t="shared" si="3"/>
        <v>-18.314727962954887</v>
      </c>
      <c r="AE4">
        <f t="shared" si="4"/>
        <v>10.847247002454523</v>
      </c>
      <c r="AF4">
        <f t="shared" si="5"/>
        <v>-18.315269629621554</v>
      </c>
    </row>
    <row r="5" spans="1:32" ht="12.75">
      <c r="A5">
        <v>2000</v>
      </c>
      <c r="B5">
        <v>1</v>
      </c>
      <c r="C5">
        <v>37</v>
      </c>
      <c r="D5">
        <v>42.852</v>
      </c>
      <c r="E5">
        <v>-57</v>
      </c>
      <c r="F5">
        <v>14</v>
      </c>
      <c r="G5">
        <v>12.18</v>
      </c>
      <c r="H5">
        <v>1.173</v>
      </c>
      <c r="I5">
        <v>-3.47</v>
      </c>
      <c r="J5">
        <v>16</v>
      </c>
      <c r="K5">
        <v>0.023</v>
      </c>
      <c r="L5">
        <v>0.46</v>
      </c>
      <c r="M5" t="s">
        <v>42</v>
      </c>
      <c r="N5">
        <v>334</v>
      </c>
      <c r="P5">
        <v>5</v>
      </c>
      <c r="R5">
        <f t="shared" si="6"/>
        <v>6</v>
      </c>
      <c r="S5">
        <f t="shared" si="7"/>
        <v>15</v>
      </c>
      <c r="T5" t="str">
        <f t="shared" si="8"/>
        <v>Achernar</v>
      </c>
      <c r="U5">
        <f t="shared" si="9"/>
        <v>24.42855</v>
      </c>
      <c r="V5">
        <f t="shared" si="10"/>
        <v>-57.236716666666666</v>
      </c>
      <c r="W5" s="17" t="s">
        <v>105</v>
      </c>
      <c r="X5" s="18">
        <f>1.33621-0.00057*X3</f>
        <v>1.336552</v>
      </c>
      <c r="Y5">
        <f t="shared" si="0"/>
        <v>2.214948047958452</v>
      </c>
      <c r="Z5">
        <f t="shared" si="1"/>
        <v>18.253439051789496</v>
      </c>
      <c r="AB5">
        <f t="shared" si="2"/>
        <v>24.391634199200695</v>
      </c>
      <c r="AC5">
        <f t="shared" si="3"/>
        <v>-57.540940650863156</v>
      </c>
      <c r="AE5">
        <f t="shared" si="4"/>
        <v>24.391438699200695</v>
      </c>
      <c r="AF5">
        <f t="shared" si="5"/>
        <v>-57.540362317529826</v>
      </c>
    </row>
    <row r="6" spans="1:32" ht="12.75">
      <c r="A6">
        <v>2000</v>
      </c>
      <c r="B6">
        <v>2</v>
      </c>
      <c r="C6">
        <v>7</v>
      </c>
      <c r="D6">
        <v>10.403</v>
      </c>
      <c r="E6">
        <v>23</v>
      </c>
      <c r="F6">
        <v>27</v>
      </c>
      <c r="G6">
        <v>44.66</v>
      </c>
      <c r="H6">
        <v>1.383</v>
      </c>
      <c r="I6">
        <v>-14.83</v>
      </c>
      <c r="J6">
        <v>-14</v>
      </c>
      <c r="K6">
        <v>0.043</v>
      </c>
      <c r="L6">
        <v>2</v>
      </c>
      <c r="M6" t="s">
        <v>43</v>
      </c>
      <c r="N6">
        <v>306</v>
      </c>
      <c r="P6">
        <v>6</v>
      </c>
      <c r="R6">
        <f t="shared" si="6"/>
        <v>6</v>
      </c>
      <c r="S6">
        <f t="shared" si="7"/>
        <v>12</v>
      </c>
      <c r="T6" t="str">
        <f t="shared" si="8"/>
        <v>Hamal</v>
      </c>
      <c r="U6">
        <f t="shared" si="9"/>
        <v>31.793345833333333</v>
      </c>
      <c r="V6">
        <f t="shared" si="10"/>
        <v>23.462405555555556</v>
      </c>
      <c r="W6" s="17" t="s">
        <v>105</v>
      </c>
      <c r="X6" s="18">
        <f>20.0431-0.0085*X3</f>
        <v>20.048199999999998</v>
      </c>
      <c r="Y6">
        <f t="shared" si="0"/>
        <v>3.379477416136427</v>
      </c>
      <c r="Z6">
        <f t="shared" si="1"/>
        <v>17.040045504966837</v>
      </c>
      <c r="AB6">
        <f t="shared" si="2"/>
        <v>31.73702120973106</v>
      </c>
      <c r="AC6">
        <f t="shared" si="3"/>
        <v>23.178404797139443</v>
      </c>
      <c r="AE6">
        <f t="shared" si="4"/>
        <v>31.73679070973106</v>
      </c>
      <c r="AF6">
        <f t="shared" si="5"/>
        <v>23.18087646380611</v>
      </c>
    </row>
    <row r="7" spans="1:32" ht="12.75">
      <c r="A7">
        <v>2000</v>
      </c>
      <c r="B7">
        <v>2</v>
      </c>
      <c r="C7">
        <v>58</v>
      </c>
      <c r="D7">
        <v>15.696</v>
      </c>
      <c r="E7">
        <v>-40</v>
      </c>
      <c r="F7">
        <v>18</v>
      </c>
      <c r="G7">
        <v>16.97</v>
      </c>
      <c r="H7">
        <v>-0.391</v>
      </c>
      <c r="I7">
        <v>1.94</v>
      </c>
      <c r="J7">
        <v>12</v>
      </c>
      <c r="K7">
        <v>0.028</v>
      </c>
      <c r="L7">
        <v>3.42</v>
      </c>
      <c r="M7" t="s">
        <v>44</v>
      </c>
      <c r="N7">
        <v>771</v>
      </c>
      <c r="P7">
        <v>7</v>
      </c>
      <c r="R7">
        <f t="shared" si="6"/>
        <v>8</v>
      </c>
      <c r="S7">
        <f t="shared" si="7"/>
        <v>15</v>
      </c>
      <c r="T7" t="str">
        <f t="shared" si="8"/>
        <v>Acamar</v>
      </c>
      <c r="U7">
        <f t="shared" si="9"/>
        <v>44.565400000000004</v>
      </c>
      <c r="V7">
        <f t="shared" si="10"/>
        <v>-40.304713888888884</v>
      </c>
      <c r="Y7">
        <f t="shared" si="0"/>
        <v>2.2783234443099953</v>
      </c>
      <c r="Z7">
        <f t="shared" si="1"/>
        <v>14.283338788366937</v>
      </c>
      <c r="AB7">
        <f t="shared" si="2"/>
        <v>44.52742794259484</v>
      </c>
      <c r="AC7">
        <f t="shared" si="3"/>
        <v>-40.542769535361664</v>
      </c>
      <c r="AE7">
        <f t="shared" si="4"/>
        <v>44.527493109261506</v>
      </c>
      <c r="AF7">
        <f t="shared" si="5"/>
        <v>-40.543092868695</v>
      </c>
    </row>
    <row r="8" spans="1:32" ht="12.75">
      <c r="A8">
        <v>2000</v>
      </c>
      <c r="B8">
        <v>3</v>
      </c>
      <c r="C8">
        <v>2</v>
      </c>
      <c r="D8">
        <v>16.773</v>
      </c>
      <c r="E8">
        <v>4</v>
      </c>
      <c r="F8">
        <v>5</v>
      </c>
      <c r="G8">
        <v>22.93</v>
      </c>
      <c r="H8">
        <v>-0.063</v>
      </c>
      <c r="I8">
        <v>-7.8</v>
      </c>
      <c r="J8">
        <v>-26</v>
      </c>
      <c r="K8">
        <v>0.009</v>
      </c>
      <c r="L8">
        <v>2.53</v>
      </c>
      <c r="M8" t="s">
        <v>45</v>
      </c>
      <c r="N8">
        <v>419</v>
      </c>
      <c r="P8">
        <v>8</v>
      </c>
      <c r="R8">
        <f t="shared" si="6"/>
        <v>6</v>
      </c>
      <c r="S8">
        <f t="shared" si="7"/>
        <v>13</v>
      </c>
      <c r="T8" t="str">
        <f t="shared" si="8"/>
        <v>Menkar</v>
      </c>
      <c r="U8">
        <f t="shared" si="9"/>
        <v>45.5698875</v>
      </c>
      <c r="V8">
        <f t="shared" si="10"/>
        <v>4.089702777777777</v>
      </c>
      <c r="Y8">
        <f>X$4+X$5*SIN(RADIANS(U8))*TAN(RADIANS(V8))</f>
        <v>3.142086575727115</v>
      </c>
      <c r="Z8">
        <f>X$6*COS(RADIANS(U8))</f>
        <v>14.034516742472032</v>
      </c>
      <c r="AB8">
        <f t="shared" si="2"/>
        <v>45.51751939040455</v>
      </c>
      <c r="AC8">
        <f t="shared" si="3"/>
        <v>3.8557941654032435</v>
      </c>
      <c r="AE8">
        <f t="shared" si="4"/>
        <v>45.51752989040455</v>
      </c>
      <c r="AF8">
        <f t="shared" si="5"/>
        <v>3.8570941654032436</v>
      </c>
    </row>
    <row r="9" spans="1:32" ht="12.75">
      <c r="A9">
        <v>2000</v>
      </c>
      <c r="B9">
        <v>3</v>
      </c>
      <c r="C9">
        <v>24</v>
      </c>
      <c r="D9">
        <v>19.365</v>
      </c>
      <c r="E9">
        <v>49</v>
      </c>
      <c r="F9">
        <v>51</v>
      </c>
      <c r="G9">
        <v>40.34</v>
      </c>
      <c r="H9">
        <v>0.246</v>
      </c>
      <c r="I9">
        <v>-2.46</v>
      </c>
      <c r="J9">
        <v>-2</v>
      </c>
      <c r="K9">
        <v>0.029</v>
      </c>
      <c r="L9">
        <v>1.8</v>
      </c>
      <c r="M9" t="s">
        <v>46</v>
      </c>
      <c r="N9">
        <v>917</v>
      </c>
      <c r="P9">
        <v>9</v>
      </c>
      <c r="R9">
        <f t="shared" si="6"/>
        <v>6</v>
      </c>
      <c r="S9">
        <f t="shared" si="7"/>
        <v>13</v>
      </c>
      <c r="T9" t="str">
        <f t="shared" si="8"/>
        <v>Mirfak</v>
      </c>
      <c r="U9">
        <f t="shared" si="9"/>
        <v>51.080687499999996</v>
      </c>
      <c r="V9">
        <f t="shared" si="10"/>
        <v>49.86120555555556</v>
      </c>
      <c r="Y9">
        <f>X$4+X$5*SIN(RADIANS(U9))*TAN(RADIANS(V9))</f>
        <v>4.307044902304158</v>
      </c>
      <c r="Z9">
        <f>X$6*COS(RADIANS(U9))</f>
        <v>12.594787298090871</v>
      </c>
      <c r="AB9">
        <f t="shared" si="2"/>
        <v>51.00890341829493</v>
      </c>
      <c r="AC9">
        <f t="shared" si="3"/>
        <v>49.65129243392071</v>
      </c>
      <c r="AE9">
        <f t="shared" si="4"/>
        <v>51.008862418294925</v>
      </c>
      <c r="AF9">
        <f t="shared" si="5"/>
        <v>49.65170243392071</v>
      </c>
    </row>
    <row r="10" spans="1:32" ht="12.75">
      <c r="A10">
        <v>2000</v>
      </c>
      <c r="B10">
        <v>4</v>
      </c>
      <c r="C10">
        <v>35</v>
      </c>
      <c r="D10">
        <v>55.237</v>
      </c>
      <c r="E10">
        <v>16</v>
      </c>
      <c r="F10">
        <v>30</v>
      </c>
      <c r="G10">
        <v>33.39</v>
      </c>
      <c r="H10">
        <v>0.439</v>
      </c>
      <c r="I10">
        <v>-18.97</v>
      </c>
      <c r="J10">
        <v>54</v>
      </c>
      <c r="K10">
        <v>0.048</v>
      </c>
      <c r="L10">
        <v>0.85</v>
      </c>
      <c r="M10" t="s">
        <v>47</v>
      </c>
      <c r="N10">
        <v>629</v>
      </c>
      <c r="P10">
        <v>10</v>
      </c>
      <c r="R10">
        <f t="shared" si="6"/>
        <v>6</v>
      </c>
      <c r="S10">
        <f t="shared" si="7"/>
        <v>15</v>
      </c>
      <c r="T10" t="str">
        <f t="shared" si="8"/>
        <v>Aldebara</v>
      </c>
      <c r="U10">
        <f t="shared" si="9"/>
        <v>68.98015416666665</v>
      </c>
      <c r="V10">
        <f t="shared" si="10"/>
        <v>16.509275</v>
      </c>
      <c r="Y10">
        <f>X$4+X$5*SIN(RADIANS(U10))*TAN(RADIANS(V10))</f>
        <v>3.4436234433783484</v>
      </c>
      <c r="Z10">
        <f>X$6*COS(RADIANS(U10))</f>
        <v>7.191114862257008</v>
      </c>
      <c r="AB10">
        <f t="shared" si="2"/>
        <v>68.92276044261034</v>
      </c>
      <c r="AC10">
        <f t="shared" si="3"/>
        <v>16.389423085629048</v>
      </c>
      <c r="AE10">
        <f t="shared" si="4"/>
        <v>68.92268727594367</v>
      </c>
      <c r="AF10">
        <f t="shared" si="5"/>
        <v>16.392584752295715</v>
      </c>
    </row>
    <row r="11" spans="1:32" ht="12.75">
      <c r="A11">
        <v>2000</v>
      </c>
      <c r="B11">
        <v>5</v>
      </c>
      <c r="C11">
        <v>14</v>
      </c>
      <c r="D11">
        <v>32.268</v>
      </c>
      <c r="E11">
        <v>-8</v>
      </c>
      <c r="F11">
        <v>12</v>
      </c>
      <c r="G11">
        <v>5.98</v>
      </c>
      <c r="H11">
        <v>0.003</v>
      </c>
      <c r="I11">
        <v>-0.13</v>
      </c>
      <c r="J11">
        <v>21</v>
      </c>
      <c r="K11">
        <v>0.013</v>
      </c>
      <c r="L11">
        <v>0.12</v>
      </c>
      <c r="M11" t="s">
        <v>48</v>
      </c>
      <c r="N11">
        <v>1063</v>
      </c>
      <c r="P11">
        <v>11</v>
      </c>
      <c r="R11">
        <f t="shared" si="6"/>
        <v>6</v>
      </c>
      <c r="S11">
        <f t="shared" si="7"/>
        <v>12</v>
      </c>
      <c r="T11" t="str">
        <f t="shared" si="8"/>
        <v>Rigel</v>
      </c>
      <c r="U11">
        <f t="shared" si="9"/>
        <v>78.63445</v>
      </c>
      <c r="V11">
        <f t="shared" si="10"/>
        <v>-8.201661111111111</v>
      </c>
      <c r="Y11">
        <f>X$4+X$5*SIN(RADIANS(U11))*TAN(RADIANS(V11))</f>
        <v>2.884982054419574</v>
      </c>
      <c r="Z11">
        <f>X$6*COS(RADIANS(U11))</f>
        <v>3.9508566934136677</v>
      </c>
      <c r="AB11">
        <f t="shared" si="2"/>
        <v>78.58636696575968</v>
      </c>
      <c r="AC11">
        <f t="shared" si="3"/>
        <v>-8.267508722668005</v>
      </c>
      <c r="AE11">
        <f t="shared" si="4"/>
        <v>78.58636646575968</v>
      </c>
      <c r="AF11">
        <f t="shared" si="5"/>
        <v>-8.267487056001338</v>
      </c>
    </row>
    <row r="12" spans="1:32" ht="12.75">
      <c r="A12">
        <v>2000</v>
      </c>
      <c r="B12">
        <v>5</v>
      </c>
      <c r="C12">
        <v>16</v>
      </c>
      <c r="D12">
        <v>41.353</v>
      </c>
      <c r="E12">
        <v>45</v>
      </c>
      <c r="F12">
        <v>59</v>
      </c>
      <c r="G12">
        <v>52.9</v>
      </c>
      <c r="H12">
        <v>0.728</v>
      </c>
      <c r="I12">
        <v>-42.47</v>
      </c>
      <c r="J12">
        <v>30</v>
      </c>
      <c r="K12">
        <v>0.073</v>
      </c>
      <c r="L12">
        <v>0.08</v>
      </c>
      <c r="M12" t="s">
        <v>49</v>
      </c>
      <c r="N12">
        <v>1077</v>
      </c>
      <c r="P12">
        <v>12</v>
      </c>
      <c r="R12">
        <f t="shared" si="6"/>
        <v>6</v>
      </c>
      <c r="S12">
        <f t="shared" si="7"/>
        <v>14</v>
      </c>
      <c r="T12" t="str">
        <f t="shared" si="8"/>
        <v>Capella</v>
      </c>
      <c r="U12">
        <f t="shared" si="9"/>
        <v>79.17230416666666</v>
      </c>
      <c r="V12">
        <f t="shared" si="10"/>
        <v>45.99802777777778</v>
      </c>
      <c r="Y12">
        <f>X$4+X$5*SIN(RADIANS(U12))*TAN(RADIANS(V12))</f>
        <v>4.433149795819016</v>
      </c>
      <c r="Z12">
        <f>X$6*COS(RADIANS(U12))</f>
        <v>3.76617694681725</v>
      </c>
      <c r="AB12">
        <f t="shared" si="2"/>
        <v>79.09841833673634</v>
      </c>
      <c r="AC12">
        <f t="shared" si="3"/>
        <v>45.93525816199749</v>
      </c>
      <c r="AE12">
        <f t="shared" si="4"/>
        <v>79.098297003403</v>
      </c>
      <c r="AF12">
        <f t="shared" si="5"/>
        <v>45.94233649533082</v>
      </c>
    </row>
    <row r="13" spans="1:32" ht="12.75">
      <c r="A13">
        <v>2000</v>
      </c>
      <c r="B13">
        <v>5</v>
      </c>
      <c r="C13">
        <v>25</v>
      </c>
      <c r="D13">
        <v>7.857</v>
      </c>
      <c r="E13">
        <v>6</v>
      </c>
      <c r="F13">
        <v>20</v>
      </c>
      <c r="G13">
        <v>58.74</v>
      </c>
      <c r="H13">
        <v>-0.059</v>
      </c>
      <c r="I13">
        <v>-1.39</v>
      </c>
      <c r="J13">
        <v>18</v>
      </c>
      <c r="K13">
        <v>0.026</v>
      </c>
      <c r="L13">
        <v>1.64</v>
      </c>
      <c r="M13" t="s">
        <v>50</v>
      </c>
      <c r="N13">
        <v>919</v>
      </c>
      <c r="P13">
        <v>13</v>
      </c>
      <c r="R13">
        <f t="shared" si="6"/>
        <v>6</v>
      </c>
      <c r="S13">
        <f t="shared" si="7"/>
        <v>16</v>
      </c>
      <c r="T13" t="str">
        <f t="shared" si="8"/>
        <v>Bellatrix</v>
      </c>
      <c r="U13">
        <f t="shared" si="9"/>
        <v>81.28273750000001</v>
      </c>
      <c r="V13">
        <f t="shared" si="10"/>
        <v>6.34965</v>
      </c>
      <c r="Y13">
        <f>X$4+X$5*SIN(RADIANS(U13))*TAN(RADIANS(V13))</f>
        <v>3.2208550616301563</v>
      </c>
      <c r="Z13">
        <f>X$6*COS(RADIANS(U13))</f>
        <v>3.038477810006278</v>
      </c>
      <c r="AB13">
        <f t="shared" si="2"/>
        <v>81.22905658230617</v>
      </c>
      <c r="AC13">
        <f t="shared" si="3"/>
        <v>6.299008703166562</v>
      </c>
      <c r="AE13">
        <f t="shared" si="4"/>
        <v>81.22906641563951</v>
      </c>
      <c r="AF13">
        <f t="shared" si="5"/>
        <v>6.299240369833229</v>
      </c>
    </row>
    <row r="14" spans="1:32" ht="12.75">
      <c r="A14">
        <v>2000</v>
      </c>
      <c r="B14">
        <v>5</v>
      </c>
      <c r="C14">
        <v>26</v>
      </c>
      <c r="D14">
        <v>17.511</v>
      </c>
      <c r="E14">
        <v>28</v>
      </c>
      <c r="F14">
        <v>36</v>
      </c>
      <c r="G14">
        <v>26.67</v>
      </c>
      <c r="H14">
        <v>0.169</v>
      </c>
      <c r="I14">
        <v>-17.51</v>
      </c>
      <c r="J14">
        <v>9</v>
      </c>
      <c r="K14">
        <v>0.018</v>
      </c>
      <c r="L14">
        <v>1.65</v>
      </c>
      <c r="M14" t="s">
        <v>51</v>
      </c>
      <c r="N14">
        <v>795</v>
      </c>
      <c r="P14">
        <v>14</v>
      </c>
      <c r="R14">
        <f t="shared" si="6"/>
        <v>6</v>
      </c>
      <c r="S14">
        <f t="shared" si="7"/>
        <v>13</v>
      </c>
      <c r="T14" t="str">
        <f t="shared" si="8"/>
        <v>Elnath</v>
      </c>
      <c r="U14">
        <f t="shared" si="9"/>
        <v>81.5729625</v>
      </c>
      <c r="V14">
        <f t="shared" si="10"/>
        <v>28.607408333333336</v>
      </c>
      <c r="Y14">
        <f>X$4+X$5*SIN(RADIANS(U14))*TAN(RADIANS(V14))</f>
        <v>3.7949098971574853</v>
      </c>
      <c r="Z14">
        <f>X$6*COS(RADIANS(U14))</f>
        <v>2.9380605696745756</v>
      </c>
      <c r="AB14">
        <f t="shared" si="2"/>
        <v>81.50971400171404</v>
      </c>
      <c r="AC14">
        <f t="shared" si="3"/>
        <v>28.558440657172092</v>
      </c>
      <c r="AE14">
        <f t="shared" si="4"/>
        <v>81.50968583504738</v>
      </c>
      <c r="AF14">
        <f t="shared" si="5"/>
        <v>28.561358990505425</v>
      </c>
    </row>
    <row r="15" spans="1:32" ht="12.75">
      <c r="A15">
        <v>2000</v>
      </c>
      <c r="B15">
        <v>5</v>
      </c>
      <c r="C15">
        <v>36</v>
      </c>
      <c r="D15">
        <v>12.809</v>
      </c>
      <c r="E15">
        <v>-1</v>
      </c>
      <c r="F15">
        <v>12</v>
      </c>
      <c r="G15">
        <v>7.02</v>
      </c>
      <c r="H15">
        <v>0.006</v>
      </c>
      <c r="I15">
        <v>-0.24</v>
      </c>
      <c r="J15">
        <v>26</v>
      </c>
      <c r="K15">
        <v>0</v>
      </c>
      <c r="L15">
        <v>1.7</v>
      </c>
      <c r="M15" t="s">
        <v>52</v>
      </c>
      <c r="N15">
        <v>969</v>
      </c>
      <c r="P15">
        <v>15</v>
      </c>
      <c r="R15">
        <f t="shared" si="6"/>
        <v>6</v>
      </c>
      <c r="S15">
        <f t="shared" si="7"/>
        <v>14</v>
      </c>
      <c r="T15" t="str">
        <f t="shared" si="8"/>
        <v>Alnilam</v>
      </c>
      <c r="U15">
        <f t="shared" si="9"/>
        <v>84.05337083333333</v>
      </c>
      <c r="V15">
        <f t="shared" si="10"/>
        <v>-1.2019499999999999</v>
      </c>
      <c r="Y15">
        <f>X$4+X$5*SIN(RADIANS(U15))*TAN(RADIANS(V15))</f>
        <v>3.0459526188017265</v>
      </c>
      <c r="Z15">
        <f>X$6*COS(RADIANS(U15))</f>
        <v>2.077034100027186</v>
      </c>
      <c r="AB15">
        <f t="shared" si="2"/>
        <v>84.00260495635331</v>
      </c>
      <c r="AC15">
        <f t="shared" si="3"/>
        <v>-1.2365672350004528</v>
      </c>
      <c r="AE15">
        <f t="shared" si="4"/>
        <v>84.00260395635331</v>
      </c>
      <c r="AF15">
        <f t="shared" si="5"/>
        <v>-1.2365272350004528</v>
      </c>
    </row>
    <row r="16" spans="1:32" ht="12.75">
      <c r="A16">
        <v>2000</v>
      </c>
      <c r="B16">
        <v>5</v>
      </c>
      <c r="C16">
        <v>55</v>
      </c>
      <c r="D16">
        <v>10.307</v>
      </c>
      <c r="E16">
        <v>7</v>
      </c>
      <c r="F16">
        <v>24</v>
      </c>
      <c r="G16">
        <v>25.35</v>
      </c>
      <c r="H16">
        <v>0.173</v>
      </c>
      <c r="I16">
        <v>0.87</v>
      </c>
      <c r="J16">
        <v>21</v>
      </c>
      <c r="K16">
        <v>0.005</v>
      </c>
      <c r="L16">
        <v>0.5</v>
      </c>
      <c r="M16" t="s">
        <v>53</v>
      </c>
      <c r="N16">
        <v>1055</v>
      </c>
      <c r="P16">
        <v>16</v>
      </c>
      <c r="R16">
        <f t="shared" si="6"/>
        <v>6</v>
      </c>
      <c r="S16">
        <f t="shared" si="7"/>
        <v>17</v>
      </c>
      <c r="T16" t="str">
        <f t="shared" si="8"/>
        <v>Betelgeuse</v>
      </c>
      <c r="U16">
        <f t="shared" si="9"/>
        <v>88.79294583333333</v>
      </c>
      <c r="V16">
        <f t="shared" si="10"/>
        <v>7.407041666666667</v>
      </c>
      <c r="Y16">
        <f>X$4+X$5*SIN(RADIANS(U16))*TAN(RADIANS(V16))</f>
        <v>3.247560276203996</v>
      </c>
      <c r="Z16">
        <f>X$6*COS(RADIANS(U16))</f>
        <v>0.42232558077240445</v>
      </c>
      <c r="AB16">
        <f t="shared" si="2"/>
        <v>88.73881982872993</v>
      </c>
      <c r="AC16">
        <f t="shared" si="3"/>
        <v>7.400002906987127</v>
      </c>
      <c r="AE16">
        <f t="shared" si="4"/>
        <v>88.7387909953966</v>
      </c>
      <c r="AF16">
        <f t="shared" si="5"/>
        <v>7.399857906987127</v>
      </c>
    </row>
    <row r="17" spans="1:32" ht="12.75">
      <c r="A17">
        <v>2000</v>
      </c>
      <c r="B17">
        <v>6</v>
      </c>
      <c r="C17">
        <v>23</v>
      </c>
      <c r="D17">
        <v>57.119</v>
      </c>
      <c r="E17">
        <v>-52</v>
      </c>
      <c r="F17">
        <v>41</v>
      </c>
      <c r="G17">
        <v>44.5</v>
      </c>
      <c r="H17">
        <v>0.245</v>
      </c>
      <c r="I17">
        <v>2.07</v>
      </c>
      <c r="J17">
        <v>21</v>
      </c>
      <c r="K17">
        <v>0.018</v>
      </c>
      <c r="L17">
        <v>-0.72</v>
      </c>
      <c r="M17" t="s">
        <v>54</v>
      </c>
      <c r="N17">
        <v>914</v>
      </c>
      <c r="P17">
        <v>17</v>
      </c>
      <c r="R17">
        <f t="shared" si="6"/>
        <v>6</v>
      </c>
      <c r="S17">
        <f t="shared" si="7"/>
        <v>14</v>
      </c>
      <c r="T17" t="str">
        <f t="shared" si="8"/>
        <v>Canopus</v>
      </c>
      <c r="U17">
        <f t="shared" si="9"/>
        <v>95.98799583333334</v>
      </c>
      <c r="V17">
        <f t="shared" si="10"/>
        <v>-52.69569444444444</v>
      </c>
      <c r="Y17">
        <f>X$4+X$5*SIN(RADIANS(U17))*TAN(RADIANS(V17))</f>
        <v>1.329213513579173</v>
      </c>
      <c r="Z17">
        <f>X$6*COS(RADIANS(U17))</f>
        <v>-2.091430158103154</v>
      </c>
      <c r="AB17">
        <f t="shared" si="2"/>
        <v>95.96584227477369</v>
      </c>
      <c r="AC17">
        <f t="shared" si="3"/>
        <v>-52.660837275142725</v>
      </c>
      <c r="AE17">
        <f t="shared" si="4"/>
        <v>95.96580144144036</v>
      </c>
      <c r="AF17">
        <f t="shared" si="5"/>
        <v>-52.66118227514273</v>
      </c>
    </row>
    <row r="18" spans="1:32" ht="12.75">
      <c r="A18">
        <v>2000</v>
      </c>
      <c r="B18">
        <v>6</v>
      </c>
      <c r="C18">
        <v>45</v>
      </c>
      <c r="D18">
        <v>8.871</v>
      </c>
      <c r="E18">
        <v>-16</v>
      </c>
      <c r="F18">
        <v>42</v>
      </c>
      <c r="G18">
        <v>57.99</v>
      </c>
      <c r="H18">
        <v>-3.847</v>
      </c>
      <c r="I18">
        <v>-120.53</v>
      </c>
      <c r="J18">
        <v>-7.6</v>
      </c>
      <c r="K18">
        <v>0.3751</v>
      </c>
      <c r="L18">
        <v>-1.46</v>
      </c>
      <c r="M18" t="s">
        <v>55</v>
      </c>
      <c r="N18">
        <v>1591</v>
      </c>
      <c r="P18">
        <v>18</v>
      </c>
      <c r="R18">
        <f t="shared" si="6"/>
        <v>6</v>
      </c>
      <c r="S18">
        <f t="shared" si="7"/>
        <v>13</v>
      </c>
      <c r="T18" t="str">
        <f t="shared" si="8"/>
        <v>Sirius</v>
      </c>
      <c r="U18">
        <f t="shared" si="9"/>
        <v>101.2869625</v>
      </c>
      <c r="V18">
        <f t="shared" si="10"/>
        <v>-16.71610833333333</v>
      </c>
      <c r="Y18">
        <f>X$4+X$5*SIN(RADIANS(U18))*TAN(RADIANS(V18))</f>
        <v>2.680212845406028</v>
      </c>
      <c r="Z18">
        <f>X$6*COS(RADIANS(U18))</f>
        <v>-3.9238939077926736</v>
      </c>
      <c r="AB18">
        <f t="shared" si="2"/>
        <v>101.2422922859099</v>
      </c>
      <c r="AC18">
        <f t="shared" si="3"/>
        <v>-16.650710101536788</v>
      </c>
      <c r="AE18">
        <f t="shared" si="4"/>
        <v>101.24293345257657</v>
      </c>
      <c r="AF18">
        <f t="shared" si="5"/>
        <v>-16.630621768203454</v>
      </c>
    </row>
    <row r="19" spans="1:32" ht="12.75">
      <c r="A19">
        <v>2000</v>
      </c>
      <c r="B19">
        <v>6</v>
      </c>
      <c r="C19">
        <v>58</v>
      </c>
      <c r="D19">
        <v>37.548</v>
      </c>
      <c r="E19">
        <v>-28</v>
      </c>
      <c r="F19">
        <v>58</v>
      </c>
      <c r="G19">
        <v>19.5</v>
      </c>
      <c r="H19">
        <v>0.031</v>
      </c>
      <c r="I19">
        <v>0.28</v>
      </c>
      <c r="J19">
        <v>27</v>
      </c>
      <c r="K19">
        <v>0</v>
      </c>
      <c r="L19">
        <v>1.5</v>
      </c>
      <c r="M19" t="s">
        <v>56</v>
      </c>
      <c r="N19">
        <v>3666</v>
      </c>
      <c r="P19">
        <v>19</v>
      </c>
      <c r="R19">
        <f t="shared" si="6"/>
        <v>6</v>
      </c>
      <c r="S19">
        <f t="shared" si="7"/>
        <v>13</v>
      </c>
      <c r="T19" t="str">
        <f t="shared" si="8"/>
        <v>Adhara</v>
      </c>
      <c r="U19">
        <f t="shared" si="9"/>
        <v>104.65645</v>
      </c>
      <c r="V19">
        <f t="shared" si="10"/>
        <v>-28.97208333333333</v>
      </c>
      <c r="Y19">
        <f>X$4+X$5*SIN(RADIANS(U19))*TAN(RADIANS(V19))</f>
        <v>2.357911932756507</v>
      </c>
      <c r="Z19">
        <f>X$6*COS(RADIANS(U19))</f>
        <v>-5.072648891138109</v>
      </c>
      <c r="AB19">
        <f t="shared" si="2"/>
        <v>104.6171514677874</v>
      </c>
      <c r="AC19">
        <f t="shared" si="3"/>
        <v>-28.887539185147695</v>
      </c>
      <c r="AE19">
        <f t="shared" si="4"/>
        <v>104.61714630112073</v>
      </c>
      <c r="AF19">
        <f t="shared" si="5"/>
        <v>-28.88758585181436</v>
      </c>
    </row>
    <row r="20" spans="1:32" ht="12.75">
      <c r="A20">
        <v>2000</v>
      </c>
      <c r="B20">
        <v>7</v>
      </c>
      <c r="C20">
        <v>39</v>
      </c>
      <c r="D20">
        <v>18.113</v>
      </c>
      <c r="E20">
        <v>5</v>
      </c>
      <c r="F20">
        <v>13</v>
      </c>
      <c r="G20">
        <v>30.06</v>
      </c>
      <c r="H20">
        <v>-4.755</v>
      </c>
      <c r="I20">
        <v>-102.29</v>
      </c>
      <c r="J20">
        <v>-3</v>
      </c>
      <c r="K20">
        <v>0.288</v>
      </c>
      <c r="L20">
        <v>0.38</v>
      </c>
      <c r="M20" t="s">
        <v>57</v>
      </c>
      <c r="N20">
        <v>1739</v>
      </c>
      <c r="P20">
        <v>20</v>
      </c>
      <c r="R20">
        <f t="shared" si="6"/>
        <v>6</v>
      </c>
      <c r="S20">
        <f t="shared" si="7"/>
        <v>14</v>
      </c>
      <c r="T20" t="str">
        <f t="shared" si="8"/>
        <v>Procyon</v>
      </c>
      <c r="U20">
        <f t="shared" si="9"/>
        <v>114.82547083333334</v>
      </c>
      <c r="V20">
        <f t="shared" si="10"/>
        <v>5.225016666666667</v>
      </c>
      <c r="Y20">
        <f>X$4+X$5*SIN(RADIANS(U20))*TAN(RADIANS(V20))</f>
        <v>3.1847735624693563</v>
      </c>
      <c r="Z20">
        <f>X$6*COS(RADIANS(U20))</f>
        <v>-8.417348907152867</v>
      </c>
      <c r="AB20">
        <f t="shared" si="2"/>
        <v>114.77239127395885</v>
      </c>
      <c r="AC20">
        <f t="shared" si="3"/>
        <v>5.365305815119215</v>
      </c>
      <c r="AE20">
        <f t="shared" si="4"/>
        <v>114.77318377395885</v>
      </c>
      <c r="AF20">
        <f t="shared" si="5"/>
        <v>5.382354148452548</v>
      </c>
    </row>
    <row r="21" spans="1:32" ht="12.75">
      <c r="A21">
        <v>2000</v>
      </c>
      <c r="B21">
        <v>7</v>
      </c>
      <c r="C21">
        <v>45</v>
      </c>
      <c r="D21">
        <v>18.946</v>
      </c>
      <c r="E21">
        <v>28</v>
      </c>
      <c r="F21">
        <v>1</v>
      </c>
      <c r="G21">
        <v>34.26</v>
      </c>
      <c r="H21">
        <v>-4.74</v>
      </c>
      <c r="I21">
        <v>-4.59</v>
      </c>
      <c r="J21">
        <v>3</v>
      </c>
      <c r="K21">
        <v>0.093</v>
      </c>
      <c r="L21">
        <v>1.14</v>
      </c>
      <c r="M21" t="s">
        <v>58</v>
      </c>
      <c r="N21">
        <v>1463</v>
      </c>
      <c r="P21">
        <v>21</v>
      </c>
      <c r="R21">
        <f t="shared" si="6"/>
        <v>6</v>
      </c>
      <c r="S21">
        <f t="shared" si="7"/>
        <v>13</v>
      </c>
      <c r="T21" t="str">
        <f t="shared" si="8"/>
        <v>Pollux</v>
      </c>
      <c r="U21">
        <f t="shared" si="9"/>
        <v>116.32894166666667</v>
      </c>
      <c r="V21">
        <f t="shared" si="10"/>
        <v>28.026183333333332</v>
      </c>
      <c r="Y21">
        <f>X$4+X$5*SIN(RADIANS(U21))*TAN(RADIANS(V21))</f>
        <v>3.711481857265936</v>
      </c>
      <c r="Z21">
        <f>X$6*COS(RADIANS(U21))</f>
        <v>-8.891857337872851</v>
      </c>
      <c r="AB21">
        <f t="shared" si="2"/>
        <v>116.26708363571224</v>
      </c>
      <c r="AC21">
        <f t="shared" si="3"/>
        <v>28.174380955631214</v>
      </c>
      <c r="AE21">
        <f t="shared" si="4"/>
        <v>116.26787363571223</v>
      </c>
      <c r="AF21">
        <f t="shared" si="5"/>
        <v>28.175145955631216</v>
      </c>
    </row>
    <row r="22" spans="1:32" ht="12.75">
      <c r="A22">
        <v>2000</v>
      </c>
      <c r="B22">
        <v>8</v>
      </c>
      <c r="C22">
        <v>22</v>
      </c>
      <c r="D22">
        <v>30.833</v>
      </c>
      <c r="E22">
        <v>-59</v>
      </c>
      <c r="F22">
        <v>30</v>
      </c>
      <c r="G22">
        <v>34.51</v>
      </c>
      <c r="H22">
        <v>-0.346</v>
      </c>
      <c r="I22">
        <v>1.44</v>
      </c>
      <c r="J22">
        <v>2</v>
      </c>
      <c r="K22">
        <v>0</v>
      </c>
      <c r="L22">
        <v>1.86</v>
      </c>
      <c r="M22" t="s">
        <v>59</v>
      </c>
      <c r="N22">
        <v>1032</v>
      </c>
      <c r="P22">
        <v>22</v>
      </c>
      <c r="R22">
        <f t="shared" si="6"/>
        <v>6</v>
      </c>
      <c r="S22">
        <f t="shared" si="7"/>
        <v>12</v>
      </c>
      <c r="T22" t="str">
        <f t="shared" si="8"/>
        <v>Avior</v>
      </c>
      <c r="U22">
        <f t="shared" si="9"/>
        <v>125.62847083333332</v>
      </c>
      <c r="V22">
        <f t="shared" si="10"/>
        <v>-59.50958611111111</v>
      </c>
      <c r="Y22">
        <f>X$4+X$5*SIN(RADIANS(U22))*TAN(RADIANS(V22))</f>
        <v>1.228856916049787</v>
      </c>
      <c r="Z22">
        <f>X$6*COS(RADIANS(U22))</f>
        <v>-11.678616518199723</v>
      </c>
      <c r="AB22">
        <f t="shared" si="2"/>
        <v>125.60798988473249</v>
      </c>
      <c r="AC22">
        <f t="shared" si="3"/>
        <v>-59.31494250247445</v>
      </c>
      <c r="AE22">
        <f t="shared" si="4"/>
        <v>125.60804755139915</v>
      </c>
      <c r="AF22">
        <f t="shared" si="5"/>
        <v>-59.31518250247445</v>
      </c>
    </row>
    <row r="23" spans="1:32" ht="12.75">
      <c r="A23">
        <v>2000</v>
      </c>
      <c r="B23">
        <v>9</v>
      </c>
      <c r="C23">
        <v>7</v>
      </c>
      <c r="D23">
        <v>59.776</v>
      </c>
      <c r="E23">
        <v>-43</v>
      </c>
      <c r="F23">
        <v>25</v>
      </c>
      <c r="G23">
        <v>57.38</v>
      </c>
      <c r="H23">
        <v>-0.172</v>
      </c>
      <c r="I23">
        <v>1.27</v>
      </c>
      <c r="J23">
        <v>18</v>
      </c>
      <c r="K23">
        <v>0.015</v>
      </c>
      <c r="L23">
        <v>2.21</v>
      </c>
      <c r="M23" t="s">
        <v>60</v>
      </c>
      <c r="N23">
        <v>4990</v>
      </c>
      <c r="P23">
        <v>23</v>
      </c>
      <c r="R23">
        <f t="shared" si="6"/>
        <v>6</v>
      </c>
      <c r="S23">
        <f t="shared" si="7"/>
        <v>13</v>
      </c>
      <c r="T23" t="str">
        <f t="shared" si="8"/>
        <v>Suhail</v>
      </c>
      <c r="U23">
        <f t="shared" si="9"/>
        <v>136.9990666666667</v>
      </c>
      <c r="V23">
        <f t="shared" si="10"/>
        <v>-43.432605555555554</v>
      </c>
      <c r="Y23">
        <f>X$4+X$5*SIN(RADIANS(U23))*TAN(RADIANS(V23))</f>
        <v>2.210858248376546</v>
      </c>
      <c r="Z23">
        <f>X$6*COS(RADIANS(U23))</f>
        <v>-14.66210255185953</v>
      </c>
      <c r="AB23">
        <f t="shared" si="2"/>
        <v>136.96221902919376</v>
      </c>
      <c r="AC23">
        <f t="shared" si="3"/>
        <v>-43.18823717969123</v>
      </c>
      <c r="AE23">
        <f t="shared" si="4"/>
        <v>136.96224769586044</v>
      </c>
      <c r="AF23">
        <f t="shared" si="5"/>
        <v>-43.18844884635789</v>
      </c>
    </row>
    <row r="24" spans="1:32" ht="12.75">
      <c r="A24">
        <v>2000</v>
      </c>
      <c r="B24">
        <v>9</v>
      </c>
      <c r="C24">
        <v>13</v>
      </c>
      <c r="D24">
        <v>11.957</v>
      </c>
      <c r="E24">
        <v>-69</v>
      </c>
      <c r="F24">
        <v>43</v>
      </c>
      <c r="G24">
        <v>1.95</v>
      </c>
      <c r="H24">
        <v>-3.108</v>
      </c>
      <c r="I24">
        <v>10.78</v>
      </c>
      <c r="J24">
        <v>-5</v>
      </c>
      <c r="K24">
        <v>0.038</v>
      </c>
      <c r="L24">
        <v>1.68</v>
      </c>
      <c r="M24" t="s">
        <v>61</v>
      </c>
      <c r="N24">
        <v>1023</v>
      </c>
      <c r="P24">
        <v>24</v>
      </c>
      <c r="R24">
        <f t="shared" si="6"/>
        <v>6</v>
      </c>
      <c r="S24">
        <f t="shared" si="7"/>
        <v>18</v>
      </c>
      <c r="T24" t="str">
        <f t="shared" si="8"/>
        <v>Miaplacidus</v>
      </c>
      <c r="U24">
        <f t="shared" si="9"/>
        <v>138.29982083333334</v>
      </c>
      <c r="V24">
        <f t="shared" si="10"/>
        <v>-69.71720833333333</v>
      </c>
      <c r="Y24">
        <f>X$4+X$5*SIN(RADIANS(U24))*TAN(RADIANS(V24))</f>
        <v>0.6680251078399864</v>
      </c>
      <c r="Z24">
        <f>X$6*COS(RADIANS(U24))</f>
        <v>-14.968709901606562</v>
      </c>
      <c r="AB24">
        <f t="shared" si="2"/>
        <v>138.288687081536</v>
      </c>
      <c r="AC24">
        <f t="shared" si="3"/>
        <v>-69.46772983497323</v>
      </c>
      <c r="AE24">
        <f t="shared" si="4"/>
        <v>138.289205081536</v>
      </c>
      <c r="AF24">
        <f t="shared" si="5"/>
        <v>-69.46952650163989</v>
      </c>
    </row>
    <row r="25" spans="1:32" ht="12.75">
      <c r="A25">
        <v>2000</v>
      </c>
      <c r="B25">
        <v>9</v>
      </c>
      <c r="C25">
        <v>27</v>
      </c>
      <c r="D25">
        <v>35.247</v>
      </c>
      <c r="E25">
        <v>-8</v>
      </c>
      <c r="F25">
        <v>39</v>
      </c>
      <c r="G25">
        <v>31.15</v>
      </c>
      <c r="H25">
        <v>-0.093</v>
      </c>
      <c r="I25">
        <v>3.28</v>
      </c>
      <c r="J25">
        <v>-4</v>
      </c>
      <c r="K25">
        <v>0.017</v>
      </c>
      <c r="L25">
        <v>1.98</v>
      </c>
      <c r="M25" t="s">
        <v>62</v>
      </c>
      <c r="N25">
        <v>2680</v>
      </c>
      <c r="P25">
        <v>25</v>
      </c>
      <c r="R25">
        <f t="shared" si="6"/>
        <v>6</v>
      </c>
      <c r="S25">
        <f t="shared" si="7"/>
        <v>14</v>
      </c>
      <c r="T25" t="str">
        <f t="shared" si="8"/>
        <v>Alphard</v>
      </c>
      <c r="U25">
        <f t="shared" si="9"/>
        <v>141.8968625</v>
      </c>
      <c r="V25">
        <f t="shared" si="10"/>
        <v>-8.658652777777778</v>
      </c>
      <c r="Y25">
        <f>X$4+X$5*SIN(RADIANS(U25))*TAN(RADIANS(V25))</f>
        <v>2.948247323939138</v>
      </c>
      <c r="Z25">
        <f>X$6*COS(RADIANS(U25))</f>
        <v>-15.775953280962634</v>
      </c>
      <c r="AB25">
        <f t="shared" si="2"/>
        <v>141.84772504460102</v>
      </c>
      <c r="AC25">
        <f t="shared" si="3"/>
        <v>-8.395720223095068</v>
      </c>
      <c r="AE25">
        <f t="shared" si="4"/>
        <v>141.847740544601</v>
      </c>
      <c r="AF25">
        <f t="shared" si="5"/>
        <v>-8.396266889761735</v>
      </c>
    </row>
    <row r="26" spans="1:32" ht="12.75">
      <c r="A26">
        <v>2000</v>
      </c>
      <c r="B26">
        <v>10</v>
      </c>
      <c r="C26">
        <v>8</v>
      </c>
      <c r="D26">
        <v>22.315</v>
      </c>
      <c r="E26">
        <v>11</v>
      </c>
      <c r="F26">
        <v>58</v>
      </c>
      <c r="G26">
        <v>1.89</v>
      </c>
      <c r="H26">
        <v>-1.693</v>
      </c>
      <c r="I26">
        <v>0.64</v>
      </c>
      <c r="J26">
        <v>6</v>
      </c>
      <c r="K26">
        <v>0.039</v>
      </c>
      <c r="L26">
        <v>1.35</v>
      </c>
      <c r="M26" t="s">
        <v>63</v>
      </c>
      <c r="N26">
        <v>2149</v>
      </c>
      <c r="P26">
        <v>26</v>
      </c>
      <c r="R26">
        <f t="shared" si="6"/>
        <v>6</v>
      </c>
      <c r="S26">
        <f t="shared" si="7"/>
        <v>14</v>
      </c>
      <c r="T26" t="str">
        <f t="shared" si="8"/>
        <v>Regulus</v>
      </c>
      <c r="U26">
        <f t="shared" si="9"/>
        <v>152.09297916666665</v>
      </c>
      <c r="V26">
        <f t="shared" si="10"/>
        <v>11.967191666666666</v>
      </c>
      <c r="Y26">
        <f>X$4+X$5*SIN(RADIANS(U26))*TAN(RADIANS(V26))</f>
        <v>3.206435960613392</v>
      </c>
      <c r="Z26">
        <f>X$6*COS(RADIANS(U26))</f>
        <v>-17.71676043729794</v>
      </c>
      <c r="AB26">
        <f t="shared" si="2"/>
        <v>152.0395385673231</v>
      </c>
      <c r="AC26">
        <f t="shared" si="3"/>
        <v>12.2624710072883</v>
      </c>
      <c r="AE26">
        <f t="shared" si="4"/>
        <v>152.03982073398976</v>
      </c>
      <c r="AF26">
        <f t="shared" si="5"/>
        <v>12.262364340621632</v>
      </c>
    </row>
    <row r="27" spans="1:32" ht="12.75">
      <c r="A27">
        <v>2000</v>
      </c>
      <c r="B27">
        <v>11</v>
      </c>
      <c r="C27">
        <v>3</v>
      </c>
      <c r="D27">
        <v>43.666</v>
      </c>
      <c r="E27">
        <v>61</v>
      </c>
      <c r="F27">
        <v>45</v>
      </c>
      <c r="G27">
        <v>3.22</v>
      </c>
      <c r="H27">
        <v>-1.675</v>
      </c>
      <c r="I27">
        <v>-6.65</v>
      </c>
      <c r="J27">
        <v>-9</v>
      </c>
      <c r="K27">
        <v>0.031</v>
      </c>
      <c r="L27">
        <v>1.79</v>
      </c>
      <c r="M27" t="s">
        <v>64</v>
      </c>
      <c r="N27">
        <v>1161</v>
      </c>
      <c r="P27">
        <v>27</v>
      </c>
      <c r="R27">
        <f t="shared" si="6"/>
        <v>6</v>
      </c>
      <c r="S27">
        <f t="shared" si="7"/>
        <v>12</v>
      </c>
      <c r="T27" t="str">
        <f t="shared" si="8"/>
        <v>Dubhe</v>
      </c>
      <c r="U27">
        <f t="shared" si="9"/>
        <v>165.93194166666666</v>
      </c>
      <c r="V27">
        <f t="shared" si="10"/>
        <v>61.75089444444444</v>
      </c>
      <c r="Y27">
        <f>X$4+X$5*SIN(RADIANS(U27))*TAN(RADIANS(V27))</f>
        <v>3.6785003624554022</v>
      </c>
      <c r="Z27">
        <f>X$6*COS(RADIANS(U27))</f>
        <v>-19.446907906561268</v>
      </c>
      <c r="AB27">
        <f t="shared" si="2"/>
        <v>165.8706333272924</v>
      </c>
      <c r="AC27">
        <f t="shared" si="3"/>
        <v>62.07500957622046</v>
      </c>
      <c r="AE27">
        <f t="shared" si="4"/>
        <v>165.87091249395908</v>
      </c>
      <c r="AF27">
        <f t="shared" si="5"/>
        <v>62.076117909553794</v>
      </c>
    </row>
    <row r="28" spans="1:32" ht="12.75">
      <c r="A28">
        <v>2000</v>
      </c>
      <c r="B28">
        <v>11</v>
      </c>
      <c r="C28">
        <v>49</v>
      </c>
      <c r="D28">
        <v>3.58</v>
      </c>
      <c r="E28">
        <v>14</v>
      </c>
      <c r="F28">
        <v>34</v>
      </c>
      <c r="G28">
        <v>19.35</v>
      </c>
      <c r="H28">
        <v>-3.422</v>
      </c>
      <c r="I28">
        <v>-11.41</v>
      </c>
      <c r="J28">
        <v>0</v>
      </c>
      <c r="K28">
        <v>0.076</v>
      </c>
      <c r="L28">
        <v>2.14</v>
      </c>
      <c r="M28" t="s">
        <v>65</v>
      </c>
      <c r="N28">
        <v>2383</v>
      </c>
      <c r="P28">
        <v>28</v>
      </c>
      <c r="R28">
        <f t="shared" si="6"/>
        <v>6</v>
      </c>
      <c r="S28">
        <f t="shared" si="7"/>
        <v>15</v>
      </c>
      <c r="T28" t="str">
        <f t="shared" si="8"/>
        <v>Denebola</v>
      </c>
      <c r="U28">
        <f t="shared" si="9"/>
        <v>177.26491666666666</v>
      </c>
      <c r="V28">
        <f t="shared" si="10"/>
        <v>14.572041666666667</v>
      </c>
      <c r="Y28">
        <f>X$4+X$5*SIN(RADIANS(U28))*TAN(RADIANS(V28))</f>
        <v>3.0904236172414024</v>
      </c>
      <c r="Z28">
        <f>X$6*COS(RADIANS(U28))</f>
        <v>-20.02536196260472</v>
      </c>
      <c r="AB28">
        <f t="shared" si="2"/>
        <v>177.21340960637932</v>
      </c>
      <c r="AC28">
        <f t="shared" si="3"/>
        <v>14.905797699376746</v>
      </c>
      <c r="AE28">
        <f t="shared" si="4"/>
        <v>177.21397993971266</v>
      </c>
      <c r="AF28">
        <f t="shared" si="5"/>
        <v>14.907699366043413</v>
      </c>
    </row>
    <row r="29" spans="1:32" ht="12.75">
      <c r="A29">
        <v>2000</v>
      </c>
      <c r="B29">
        <v>12</v>
      </c>
      <c r="C29">
        <v>15</v>
      </c>
      <c r="D29">
        <v>48.366</v>
      </c>
      <c r="E29">
        <v>-17</v>
      </c>
      <c r="F29">
        <v>32</v>
      </c>
      <c r="G29">
        <v>30.97</v>
      </c>
      <c r="H29">
        <v>-1.124</v>
      </c>
      <c r="I29">
        <v>2.33</v>
      </c>
      <c r="J29">
        <v>-4</v>
      </c>
      <c r="K29">
        <v>0</v>
      </c>
      <c r="L29">
        <v>2.59</v>
      </c>
      <c r="M29" t="s">
        <v>66</v>
      </c>
      <c r="N29">
        <v>3424</v>
      </c>
      <c r="P29">
        <v>29</v>
      </c>
      <c r="R29">
        <f t="shared" si="6"/>
        <v>6</v>
      </c>
      <c r="S29">
        <f t="shared" si="7"/>
        <v>13</v>
      </c>
      <c r="T29" t="str">
        <f t="shared" si="8"/>
        <v>Gienah</v>
      </c>
      <c r="U29">
        <f t="shared" si="9"/>
        <v>183.951525</v>
      </c>
      <c r="V29">
        <f t="shared" si="10"/>
        <v>-17.541936111111113</v>
      </c>
      <c r="Y29">
        <f>X$4+X$5*SIN(RADIANS(U29))*TAN(RADIANS(V29))</f>
        <v>3.1029587555624283</v>
      </c>
      <c r="Z29">
        <f>X$6*COS(RADIANS(U29))</f>
        <v>-20.000539626161228</v>
      </c>
      <c r="AB29">
        <f t="shared" si="2"/>
        <v>183.89980902074063</v>
      </c>
      <c r="AC29">
        <f t="shared" si="3"/>
        <v>-17.208593784008425</v>
      </c>
      <c r="AE29">
        <f t="shared" si="4"/>
        <v>183.89999635407398</v>
      </c>
      <c r="AF29">
        <f t="shared" si="5"/>
        <v>-17.20898211734176</v>
      </c>
    </row>
    <row r="30" spans="1:32" ht="12.75">
      <c r="A30">
        <v>2000</v>
      </c>
      <c r="B30">
        <v>12</v>
      </c>
      <c r="C30">
        <v>26</v>
      </c>
      <c r="D30">
        <v>35.871</v>
      </c>
      <c r="E30">
        <v>-63</v>
      </c>
      <c r="F30">
        <v>5</v>
      </c>
      <c r="G30">
        <v>56.58</v>
      </c>
      <c r="H30">
        <v>-0.524</v>
      </c>
      <c r="I30">
        <v>-1.21</v>
      </c>
      <c r="J30">
        <v>-11</v>
      </c>
      <c r="K30">
        <v>0</v>
      </c>
      <c r="L30">
        <v>1.58</v>
      </c>
      <c r="M30" t="s">
        <v>67</v>
      </c>
      <c r="N30">
        <v>2745</v>
      </c>
      <c r="P30">
        <v>30</v>
      </c>
      <c r="R30">
        <f t="shared" si="6"/>
        <v>8</v>
      </c>
      <c r="S30">
        <f t="shared" si="7"/>
        <v>14</v>
      </c>
      <c r="T30" t="str">
        <f t="shared" si="8"/>
        <v>Acrux</v>
      </c>
      <c r="U30">
        <f t="shared" si="9"/>
        <v>186.6494625</v>
      </c>
      <c r="V30">
        <f t="shared" si="10"/>
        <v>-63.099050000000005</v>
      </c>
      <c r="Y30">
        <f>X$4+X$5*SIN(RADIANS(U30))*TAN(RADIANS(V30))</f>
        <v>3.3788911220680897</v>
      </c>
      <c r="Z30">
        <f>X$6*COS(RADIANS(U30))</f>
        <v>-19.9133392090888</v>
      </c>
      <c r="AB30">
        <f t="shared" si="2"/>
        <v>186.59314764796554</v>
      </c>
      <c r="AC30">
        <f t="shared" si="3"/>
        <v>-62.767161013181855</v>
      </c>
      <c r="AE30">
        <f t="shared" si="4"/>
        <v>186.59323498129888</v>
      </c>
      <c r="AF30">
        <f t="shared" si="5"/>
        <v>-62.766959346515186</v>
      </c>
    </row>
    <row r="31" spans="1:32" ht="12.75">
      <c r="A31">
        <v>2000</v>
      </c>
      <c r="B31">
        <v>12</v>
      </c>
      <c r="C31">
        <v>31</v>
      </c>
      <c r="D31">
        <v>9.929</v>
      </c>
      <c r="E31">
        <v>-57</v>
      </c>
      <c r="F31">
        <v>6</v>
      </c>
      <c r="G31">
        <v>47.5</v>
      </c>
      <c r="H31">
        <v>0.285</v>
      </c>
      <c r="I31">
        <v>-26.23</v>
      </c>
      <c r="J31">
        <v>21</v>
      </c>
      <c r="K31">
        <v>0</v>
      </c>
      <c r="L31">
        <v>1.63</v>
      </c>
      <c r="M31" t="s">
        <v>68</v>
      </c>
      <c r="N31">
        <v>5272</v>
      </c>
      <c r="P31">
        <v>31</v>
      </c>
      <c r="R31">
        <f t="shared" si="6"/>
        <v>6</v>
      </c>
      <c r="S31">
        <f t="shared" si="7"/>
        <v>13</v>
      </c>
      <c r="T31" t="str">
        <f t="shared" si="8"/>
        <v>Gacrux</v>
      </c>
      <c r="U31">
        <f t="shared" si="9"/>
        <v>187.79137083333333</v>
      </c>
      <c r="V31">
        <f t="shared" si="10"/>
        <v>-57.113194444444446</v>
      </c>
      <c r="Y31">
        <f>X$4+X$5*SIN(RADIANS(U31))*TAN(RADIANS(V31))</f>
        <v>3.354064869389718</v>
      </c>
      <c r="Z31">
        <f>X$6*COS(RADIANS(U31))</f>
        <v>-19.863120410574723</v>
      </c>
      <c r="AB31">
        <f t="shared" si="2"/>
        <v>187.73546975217684</v>
      </c>
      <c r="AC31">
        <f t="shared" si="3"/>
        <v>-56.782142437601536</v>
      </c>
      <c r="AE31">
        <f t="shared" si="4"/>
        <v>187.73542225217685</v>
      </c>
      <c r="AF31">
        <f t="shared" si="5"/>
        <v>-56.77777077093487</v>
      </c>
    </row>
    <row r="32" spans="1:32" ht="12.75">
      <c r="A32">
        <v>2000</v>
      </c>
      <c r="B32">
        <v>12</v>
      </c>
      <c r="C32">
        <v>54</v>
      </c>
      <c r="D32">
        <v>1.748</v>
      </c>
      <c r="E32">
        <v>55</v>
      </c>
      <c r="F32">
        <v>57</v>
      </c>
      <c r="G32">
        <v>35.47</v>
      </c>
      <c r="H32">
        <v>1.328</v>
      </c>
      <c r="I32">
        <v>-0.58</v>
      </c>
      <c r="J32">
        <v>-9</v>
      </c>
      <c r="K32">
        <v>0.009</v>
      </c>
      <c r="L32">
        <v>1.77</v>
      </c>
      <c r="M32" t="s">
        <v>69</v>
      </c>
      <c r="N32">
        <v>1627</v>
      </c>
      <c r="P32">
        <v>32</v>
      </c>
      <c r="R32">
        <f t="shared" si="6"/>
        <v>6</v>
      </c>
      <c r="S32">
        <f t="shared" si="7"/>
        <v>13</v>
      </c>
      <c r="T32" t="str">
        <f t="shared" si="8"/>
        <v>Alioth</v>
      </c>
      <c r="U32">
        <f t="shared" si="9"/>
        <v>193.50728333333333</v>
      </c>
      <c r="V32">
        <f t="shared" si="10"/>
        <v>55.95985277777778</v>
      </c>
      <c r="Y32">
        <f>X$4+X$5*SIN(RADIANS(U32))*TAN(RADIANS(V32))</f>
        <v>2.6117212701026045</v>
      </c>
      <c r="Z32">
        <f>X$6*COS(RADIANS(U32))</f>
        <v>-19.49367154742984</v>
      </c>
      <c r="AB32">
        <f t="shared" si="2"/>
        <v>193.46375464549828</v>
      </c>
      <c r="AC32">
        <f t="shared" si="3"/>
        <v>56.28474730356828</v>
      </c>
      <c r="AE32">
        <f t="shared" si="4"/>
        <v>193.46353331216494</v>
      </c>
      <c r="AF32">
        <f t="shared" si="5"/>
        <v>56.284843970234945</v>
      </c>
    </row>
    <row r="33" spans="1:32" ht="12.75">
      <c r="A33">
        <v>2000</v>
      </c>
      <c r="B33">
        <v>13</v>
      </c>
      <c r="C33">
        <v>25</v>
      </c>
      <c r="D33">
        <v>11.587</v>
      </c>
      <c r="E33">
        <v>-11</v>
      </c>
      <c r="F33">
        <v>9</v>
      </c>
      <c r="G33">
        <v>40.71</v>
      </c>
      <c r="H33">
        <v>-0.278</v>
      </c>
      <c r="I33">
        <v>-2.83</v>
      </c>
      <c r="J33">
        <v>1</v>
      </c>
      <c r="K33">
        <v>0.021</v>
      </c>
      <c r="L33">
        <v>0.97</v>
      </c>
      <c r="M33" t="s">
        <v>70</v>
      </c>
      <c r="N33">
        <v>3672</v>
      </c>
      <c r="P33">
        <v>33</v>
      </c>
      <c r="R33">
        <f t="shared" si="6"/>
        <v>6</v>
      </c>
      <c r="S33">
        <f t="shared" si="7"/>
        <v>12</v>
      </c>
      <c r="T33" t="str">
        <f t="shared" si="8"/>
        <v>Spica</v>
      </c>
      <c r="U33">
        <f t="shared" si="9"/>
        <v>201.29827916666665</v>
      </c>
      <c r="V33">
        <f t="shared" si="10"/>
        <v>-11.161308333333334</v>
      </c>
      <c r="Y33">
        <f>X$4+X$5*SIN(RADIANS(U33))*TAN(RADIANS(V33))</f>
        <v>3.1696283647855257</v>
      </c>
      <c r="Z33">
        <f>X$6*COS(RADIANS(U33))</f>
        <v>-18.678950785573107</v>
      </c>
      <c r="AB33">
        <f t="shared" si="2"/>
        <v>201.24545202725355</v>
      </c>
      <c r="AC33">
        <f t="shared" si="3"/>
        <v>-10.849992486907116</v>
      </c>
      <c r="AE33">
        <f t="shared" si="4"/>
        <v>201.24549836058688</v>
      </c>
      <c r="AF33">
        <f t="shared" si="5"/>
        <v>-10.84952082024045</v>
      </c>
    </row>
    <row r="34" spans="1:32" ht="12.75">
      <c r="A34">
        <v>2000</v>
      </c>
      <c r="B34">
        <v>13</v>
      </c>
      <c r="C34">
        <v>47</v>
      </c>
      <c r="D34">
        <v>32.434</v>
      </c>
      <c r="E34">
        <v>49</v>
      </c>
      <c r="F34">
        <v>18</v>
      </c>
      <c r="G34">
        <v>47.95</v>
      </c>
      <c r="H34">
        <v>-1.249</v>
      </c>
      <c r="I34">
        <v>-1.09</v>
      </c>
      <c r="J34">
        <v>-11</v>
      </c>
      <c r="K34">
        <v>0.035</v>
      </c>
      <c r="L34">
        <v>1.86</v>
      </c>
      <c r="M34" t="s">
        <v>71</v>
      </c>
      <c r="N34">
        <v>2027</v>
      </c>
      <c r="P34">
        <v>34</v>
      </c>
      <c r="R34">
        <f t="shared" si="6"/>
        <v>6</v>
      </c>
      <c r="S34">
        <f t="shared" si="7"/>
        <v>13</v>
      </c>
      <c r="T34" t="str">
        <f t="shared" si="8"/>
        <v>Alkaid</v>
      </c>
      <c r="U34">
        <f t="shared" si="9"/>
        <v>206.88514166666667</v>
      </c>
      <c r="V34">
        <f t="shared" si="10"/>
        <v>49.31331944444444</v>
      </c>
      <c r="Y34">
        <f>X$4+X$5*SIN(RADIANS(U34))*TAN(RADIANS(V34))</f>
        <v>2.3708413512373836</v>
      </c>
      <c r="Z34">
        <f>X$6*COS(RADIANS(U34))</f>
        <v>-17.881286856305508</v>
      </c>
      <c r="AB34">
        <f t="shared" si="2"/>
        <v>206.84562764414605</v>
      </c>
      <c r="AC34">
        <f t="shared" si="3"/>
        <v>49.61134089204953</v>
      </c>
      <c r="AE34">
        <f t="shared" si="4"/>
        <v>206.8458358108127</v>
      </c>
      <c r="AF34">
        <f t="shared" si="5"/>
        <v>49.6115225587162</v>
      </c>
    </row>
    <row r="35" spans="1:32" ht="12.75">
      <c r="A35">
        <v>2000</v>
      </c>
      <c r="B35">
        <v>14</v>
      </c>
      <c r="C35">
        <v>3</v>
      </c>
      <c r="D35">
        <v>49.408</v>
      </c>
      <c r="E35">
        <v>-60</v>
      </c>
      <c r="F35">
        <v>22</v>
      </c>
      <c r="G35">
        <v>22.79</v>
      </c>
      <c r="H35">
        <v>-0.426</v>
      </c>
      <c r="I35">
        <v>-1.93</v>
      </c>
      <c r="J35">
        <v>6</v>
      </c>
      <c r="K35">
        <v>0.016</v>
      </c>
      <c r="L35">
        <v>0.61</v>
      </c>
      <c r="M35" t="s">
        <v>72</v>
      </c>
      <c r="N35">
        <v>5365</v>
      </c>
      <c r="P35">
        <v>35</v>
      </c>
      <c r="R35">
        <f t="shared" si="6"/>
        <v>6</v>
      </c>
      <c r="S35">
        <f t="shared" si="7"/>
        <v>12</v>
      </c>
      <c r="T35" t="str">
        <f t="shared" si="8"/>
        <v>Hadar</v>
      </c>
      <c r="U35">
        <f t="shared" si="9"/>
        <v>210.95586666666668</v>
      </c>
      <c r="V35">
        <f t="shared" si="10"/>
        <v>-60.372997222222224</v>
      </c>
      <c r="Y35">
        <f>X$4+X$5*SIN(RADIANS(U35))*TAN(RADIANS(V35))</f>
        <v>4.282722755644147</v>
      </c>
      <c r="Z35">
        <f>X$6*COS(RADIANS(U35))</f>
        <v>-17.19260988895151</v>
      </c>
      <c r="AB35">
        <f t="shared" si="2"/>
        <v>210.8844879540726</v>
      </c>
      <c r="AC35">
        <f t="shared" si="3"/>
        <v>-60.08645372407303</v>
      </c>
      <c r="AE35">
        <f t="shared" si="4"/>
        <v>210.8845589540726</v>
      </c>
      <c r="AF35">
        <f t="shared" si="5"/>
        <v>-60.08613205740637</v>
      </c>
    </row>
    <row r="36" spans="1:32" ht="12.75">
      <c r="A36">
        <v>2000</v>
      </c>
      <c r="B36">
        <v>14</v>
      </c>
      <c r="C36">
        <v>6</v>
      </c>
      <c r="D36">
        <v>40.951</v>
      </c>
      <c r="E36">
        <v>-36</v>
      </c>
      <c r="F36">
        <v>22</v>
      </c>
      <c r="G36">
        <v>12.03</v>
      </c>
      <c r="H36">
        <v>-4.293</v>
      </c>
      <c r="I36">
        <v>-51.9</v>
      </c>
      <c r="J36">
        <v>1</v>
      </c>
      <c r="K36">
        <v>0.059</v>
      </c>
      <c r="L36">
        <v>2.06</v>
      </c>
      <c r="M36" t="s">
        <v>73</v>
      </c>
      <c r="N36">
        <v>9260</v>
      </c>
      <c r="P36">
        <v>36</v>
      </c>
      <c r="R36">
        <f t="shared" si="6"/>
        <v>6</v>
      </c>
      <c r="S36">
        <f t="shared" si="7"/>
        <v>14</v>
      </c>
      <c r="T36" t="str">
        <f t="shared" si="8"/>
        <v>Menkent</v>
      </c>
      <c r="U36">
        <f t="shared" si="9"/>
        <v>211.67062916666666</v>
      </c>
      <c r="V36">
        <f t="shared" si="10"/>
        <v>-36.37000833333333</v>
      </c>
      <c r="Y36">
        <f>X$4+X$5*SIN(RADIANS(U36))*TAN(RADIANS(V36))</f>
        <v>3.5906424897701497</v>
      </c>
      <c r="Z36">
        <f>X$6*COS(RADIANS(U36))</f>
        <v>-17.06262934790512</v>
      </c>
      <c r="AB36">
        <f t="shared" si="2"/>
        <v>211.61078512517048</v>
      </c>
      <c r="AC36">
        <f t="shared" si="3"/>
        <v>-36.085631177534914</v>
      </c>
      <c r="AE36">
        <f t="shared" si="4"/>
        <v>211.6115006251705</v>
      </c>
      <c r="AF36">
        <f t="shared" si="5"/>
        <v>-36.07698117753491</v>
      </c>
    </row>
    <row r="37" spans="1:32" ht="12.75">
      <c r="A37">
        <v>2000</v>
      </c>
      <c r="B37">
        <v>14</v>
      </c>
      <c r="C37">
        <v>15</v>
      </c>
      <c r="D37">
        <v>39.677</v>
      </c>
      <c r="E37">
        <v>19</v>
      </c>
      <c r="F37">
        <v>10</v>
      </c>
      <c r="G37">
        <v>56.71</v>
      </c>
      <c r="H37">
        <v>-7.714</v>
      </c>
      <c r="I37">
        <v>-199.84</v>
      </c>
      <c r="J37">
        <v>-5</v>
      </c>
      <c r="K37">
        <v>0.09</v>
      </c>
      <c r="L37">
        <v>-0.04</v>
      </c>
      <c r="M37" t="s">
        <v>74</v>
      </c>
      <c r="N37">
        <v>2777</v>
      </c>
      <c r="P37">
        <v>37</v>
      </c>
      <c r="R37">
        <f t="shared" si="6"/>
        <v>6</v>
      </c>
      <c r="S37">
        <f t="shared" si="7"/>
        <v>15</v>
      </c>
      <c r="T37" t="str">
        <f t="shared" si="8"/>
        <v>Arcturus</v>
      </c>
      <c r="U37">
        <f t="shared" si="9"/>
        <v>213.91532083333334</v>
      </c>
      <c r="V37">
        <f t="shared" si="10"/>
        <v>19.182419444444445</v>
      </c>
      <c r="Y37">
        <f>X$4+X$5*SIN(RADIANS(U37))*TAN(RADIANS(V37))</f>
        <v>2.8144022404100353</v>
      </c>
      <c r="Z37">
        <f>X$6*COS(RADIANS(U37))</f>
        <v>-16.637261701076444</v>
      </c>
      <c r="AB37">
        <f t="shared" si="2"/>
        <v>213.8684141293265</v>
      </c>
      <c r="AC37">
        <f t="shared" si="3"/>
        <v>19.459707139462385</v>
      </c>
      <c r="AE37">
        <f t="shared" si="4"/>
        <v>213.86969979599317</v>
      </c>
      <c r="AF37">
        <f t="shared" si="5"/>
        <v>19.493013806129053</v>
      </c>
    </row>
    <row r="38" spans="1:32" ht="12.75">
      <c r="A38">
        <v>2000</v>
      </c>
      <c r="B38">
        <v>14</v>
      </c>
      <c r="C38">
        <v>39</v>
      </c>
      <c r="D38">
        <v>35.885</v>
      </c>
      <c r="E38">
        <v>-60</v>
      </c>
      <c r="F38">
        <v>50</v>
      </c>
      <c r="G38">
        <v>7.44</v>
      </c>
      <c r="H38">
        <v>-49.826</v>
      </c>
      <c r="I38">
        <v>69.93</v>
      </c>
      <c r="J38">
        <v>-22.2</v>
      </c>
      <c r="K38">
        <v>0.7516</v>
      </c>
      <c r="L38">
        <v>-0.01</v>
      </c>
      <c r="M38" t="s">
        <v>75</v>
      </c>
      <c r="N38">
        <v>5483</v>
      </c>
      <c r="P38">
        <v>38</v>
      </c>
      <c r="R38">
        <f t="shared" si="6"/>
        <v>6</v>
      </c>
      <c r="S38">
        <f t="shared" si="7"/>
        <v>12</v>
      </c>
      <c r="T38" t="str">
        <f t="shared" si="8"/>
        <v>Rigil</v>
      </c>
      <c r="U38">
        <f t="shared" si="9"/>
        <v>219.89952083333333</v>
      </c>
      <c r="V38">
        <f t="shared" si="10"/>
        <v>-60.8354</v>
      </c>
      <c r="Y38">
        <f>X$4+X$5*SIN(RADIANS(U38))*TAN(RADIANS(V38))</f>
        <v>4.610069479118211</v>
      </c>
      <c r="Z38">
        <f>X$6*COS(RADIANS(U38))</f>
        <v>-15.380387943980123</v>
      </c>
      <c r="AB38">
        <f t="shared" si="2"/>
        <v>219.8226863420147</v>
      </c>
      <c r="AC38">
        <f t="shared" si="3"/>
        <v>-60.57906020093367</v>
      </c>
      <c r="AE38">
        <f t="shared" si="4"/>
        <v>219.83099067534803</v>
      </c>
      <c r="AF38">
        <f t="shared" si="5"/>
        <v>-60.590715200933666</v>
      </c>
    </row>
    <row r="39" spans="1:32" ht="12.75">
      <c r="A39">
        <v>2000</v>
      </c>
      <c r="B39">
        <v>14</v>
      </c>
      <c r="C39">
        <v>50</v>
      </c>
      <c r="D39">
        <v>52.713</v>
      </c>
      <c r="E39">
        <v>-16</v>
      </c>
      <c r="F39">
        <v>2</v>
      </c>
      <c r="G39">
        <v>30.42</v>
      </c>
      <c r="H39">
        <v>-0.734</v>
      </c>
      <c r="I39">
        <v>-6.68</v>
      </c>
      <c r="J39">
        <v>-10</v>
      </c>
      <c r="K39">
        <v>0.049</v>
      </c>
      <c r="L39">
        <v>2.75</v>
      </c>
      <c r="M39" t="s">
        <v>76</v>
      </c>
      <c r="N39">
        <v>3966</v>
      </c>
      <c r="P39">
        <v>39</v>
      </c>
      <c r="R39">
        <f t="shared" si="6"/>
        <v>8</v>
      </c>
      <c r="S39">
        <f t="shared" si="7"/>
        <v>19</v>
      </c>
      <c r="T39" t="str">
        <f t="shared" si="8"/>
        <v>Zubenelgen</v>
      </c>
      <c r="U39">
        <f t="shared" si="9"/>
        <v>222.71963750000003</v>
      </c>
      <c r="V39">
        <f t="shared" si="10"/>
        <v>-16.041783333333335</v>
      </c>
      <c r="Y39">
        <f>X$4+X$5*SIN(RADIANS(U39))*TAN(RADIANS(V39))</f>
        <v>3.334561052881312</v>
      </c>
      <c r="Z39">
        <f>X$6*COS(RADIANS(U39))</f>
        <v>-14.729054082205433</v>
      </c>
      <c r="AB39">
        <f t="shared" si="2"/>
        <v>222.664061482452</v>
      </c>
      <c r="AC39">
        <f t="shared" si="3"/>
        <v>-15.79629909862991</v>
      </c>
      <c r="AE39">
        <f t="shared" si="4"/>
        <v>222.66418381578535</v>
      </c>
      <c r="AF39">
        <f t="shared" si="5"/>
        <v>-15.795185765296578</v>
      </c>
    </row>
    <row r="40" spans="1:32" ht="12.75">
      <c r="A40">
        <v>2000</v>
      </c>
      <c r="B40">
        <v>14</v>
      </c>
      <c r="C40">
        <v>50</v>
      </c>
      <c r="D40">
        <v>42.346</v>
      </c>
      <c r="E40">
        <v>74</v>
      </c>
      <c r="F40">
        <v>9</v>
      </c>
      <c r="G40">
        <v>19.78</v>
      </c>
      <c r="H40">
        <v>-0.763</v>
      </c>
      <c r="I40">
        <v>1.22</v>
      </c>
      <c r="J40">
        <v>17</v>
      </c>
      <c r="K40">
        <v>0.031</v>
      </c>
      <c r="L40">
        <v>2.08</v>
      </c>
      <c r="M40" t="s">
        <v>77</v>
      </c>
      <c r="N40">
        <v>595</v>
      </c>
      <c r="P40">
        <v>40</v>
      </c>
      <c r="R40">
        <f t="shared" si="6"/>
        <v>6</v>
      </c>
      <c r="S40">
        <f t="shared" si="7"/>
        <v>13</v>
      </c>
      <c r="T40" t="str">
        <f t="shared" si="8"/>
        <v>Kochab</v>
      </c>
      <c r="U40">
        <f t="shared" si="9"/>
        <v>222.67644166666668</v>
      </c>
      <c r="V40">
        <f t="shared" si="10"/>
        <v>74.15549444444444</v>
      </c>
      <c r="Y40">
        <f>X$4+X$5*SIN(RADIANS(U40))*TAN(RADIANS(V40))</f>
        <v>-0.11839625806816167</v>
      </c>
      <c r="Z40">
        <f>X$6*COS(RADIANS(U40))</f>
        <v>-14.739303765709264</v>
      </c>
      <c r="AB40">
        <f t="shared" si="2"/>
        <v>222.67841493763447</v>
      </c>
      <c r="AC40">
        <f t="shared" si="3"/>
        <v>74.40114950720627</v>
      </c>
      <c r="AE40">
        <f t="shared" si="4"/>
        <v>222.67854210430113</v>
      </c>
      <c r="AF40">
        <f t="shared" si="5"/>
        <v>74.40094617387294</v>
      </c>
    </row>
    <row r="41" spans="1:32" ht="12.75">
      <c r="A41">
        <v>2000</v>
      </c>
      <c r="B41">
        <v>15</v>
      </c>
      <c r="C41">
        <v>34</v>
      </c>
      <c r="D41">
        <v>41.276</v>
      </c>
      <c r="E41">
        <v>26</v>
      </c>
      <c r="F41">
        <v>42</v>
      </c>
      <c r="G41">
        <v>52.94</v>
      </c>
      <c r="H41">
        <v>0.906</v>
      </c>
      <c r="I41">
        <v>-8.86</v>
      </c>
      <c r="J41">
        <v>2</v>
      </c>
      <c r="K41">
        <v>0.043</v>
      </c>
      <c r="L41">
        <v>2.23</v>
      </c>
      <c r="M41" t="s">
        <v>78</v>
      </c>
      <c r="N41">
        <v>2512</v>
      </c>
      <c r="P41">
        <v>41</v>
      </c>
      <c r="R41">
        <f t="shared" si="6"/>
        <v>6</v>
      </c>
      <c r="S41">
        <f t="shared" si="7"/>
        <v>15</v>
      </c>
      <c r="T41" t="str">
        <f t="shared" si="8"/>
        <v>Alphecca</v>
      </c>
      <c r="U41">
        <f t="shared" si="9"/>
        <v>233.67198333333332</v>
      </c>
      <c r="V41">
        <f t="shared" si="10"/>
        <v>26.714705555555554</v>
      </c>
      <c r="Y41">
        <f>X$4+X$5*SIN(RADIANS(U41))*TAN(RADIANS(V41))</f>
        <v>2.5319347571620523</v>
      </c>
      <c r="Z41">
        <f>X$6*COS(RADIANS(U41))</f>
        <v>-11.876697892711903</v>
      </c>
      <c r="AB41">
        <f t="shared" si="2"/>
        <v>233.62978442071395</v>
      </c>
      <c r="AC41">
        <f t="shared" si="3"/>
        <v>26.912650520434084</v>
      </c>
      <c r="AE41">
        <f t="shared" si="4"/>
        <v>233.62963342071396</v>
      </c>
      <c r="AF41">
        <f t="shared" si="5"/>
        <v>26.91412718710075</v>
      </c>
    </row>
    <row r="42" spans="1:33" ht="12.75">
      <c r="A42">
        <v>2000</v>
      </c>
      <c r="B42">
        <v>16</v>
      </c>
      <c r="C42">
        <v>29</v>
      </c>
      <c r="D42">
        <v>24.439</v>
      </c>
      <c r="E42">
        <v>-26</v>
      </c>
      <c r="F42">
        <v>25</v>
      </c>
      <c r="G42">
        <v>55.15</v>
      </c>
      <c r="H42">
        <v>-0.071</v>
      </c>
      <c r="I42">
        <v>-2.03</v>
      </c>
      <c r="J42">
        <v>-3</v>
      </c>
      <c r="K42">
        <v>0.019</v>
      </c>
      <c r="L42">
        <v>0.96</v>
      </c>
      <c r="M42" t="s">
        <v>79</v>
      </c>
      <c r="N42">
        <v>11359</v>
      </c>
      <c r="P42">
        <v>42</v>
      </c>
      <c r="R42">
        <f t="shared" si="6"/>
        <v>6</v>
      </c>
      <c r="S42">
        <f t="shared" si="7"/>
        <v>14</v>
      </c>
      <c r="T42" t="str">
        <f t="shared" si="8"/>
        <v>Antares</v>
      </c>
      <c r="U42">
        <f t="shared" si="9"/>
        <v>247.3518291666667</v>
      </c>
      <c r="V42">
        <f t="shared" si="10"/>
        <v>-26.43198611111111</v>
      </c>
      <c r="W42" s="7" t="str">
        <f>IF(V42&lt;0,"-","+")&amp;TEXT(INT(ABS(V42)),"0")&amp;CHAR(176)&amp;TEXT(60*(ABS(V42)-INT(ABS(V42)))," ##.0")&amp;"'"</f>
        <v>-26° 25.9'</v>
      </c>
      <c r="Y42">
        <f>X$4+X$5*SIN(RADIANS(U42))*TAN(RADIANS(V42))</f>
        <v>3.68701039837348</v>
      </c>
      <c r="Z42">
        <f>X$6*COS(RADIANS(U42))</f>
        <v>-7.719987763457848</v>
      </c>
      <c r="AB42">
        <f t="shared" si="2"/>
        <v>247.2903789933605</v>
      </c>
      <c r="AC42">
        <f t="shared" si="3"/>
        <v>-26.303319648386815</v>
      </c>
      <c r="AD42" s="7" t="str">
        <f>IF(AC42&lt;0,"-","+")&amp;TEXT(INT(ABS(AC42)),"0")&amp;CHAR(176)&amp;TEXT(60*(ABS(AC42)-INT(ABS(AC42)))," ##.0")&amp;"'"</f>
        <v>-26° 18.2'</v>
      </c>
      <c r="AE42">
        <f aca="true" t="shared" si="11" ref="AE42:AE55">AB42+H42/3600*(W$2-2000)/100</f>
        <v>247.29039082669382</v>
      </c>
      <c r="AF42">
        <f>AC42+I42/3600*(W$2-2000)/100</f>
        <v>-26.302981315053483</v>
      </c>
      <c r="AG42" s="7" t="str">
        <f>IF(AF42&lt;0,"-","+")&amp;TEXT(INT(ABS(AF42)),"0")&amp;CHAR(176)&amp;TEXT(60*(ABS(AF42)-INT(ABS(AF42)))," ##.0")&amp;"'"</f>
        <v>-26° 18.2'</v>
      </c>
    </row>
    <row r="43" spans="1:33" ht="12.75">
      <c r="A43">
        <v>2000</v>
      </c>
      <c r="B43">
        <v>16</v>
      </c>
      <c r="C43">
        <v>48</v>
      </c>
      <c r="D43">
        <v>39.869</v>
      </c>
      <c r="E43">
        <v>-69</v>
      </c>
      <c r="F43">
        <v>1</v>
      </c>
      <c r="G43">
        <v>39.82</v>
      </c>
      <c r="H43">
        <v>0.26</v>
      </c>
      <c r="I43">
        <v>-3.4</v>
      </c>
      <c r="J43">
        <v>-3</v>
      </c>
      <c r="K43">
        <v>0.024</v>
      </c>
      <c r="L43">
        <v>1.92</v>
      </c>
      <c r="M43" t="s">
        <v>80</v>
      </c>
      <c r="N43">
        <v>2822</v>
      </c>
      <c r="P43">
        <v>43</v>
      </c>
      <c r="R43">
        <f t="shared" si="6"/>
        <v>6</v>
      </c>
      <c r="S43">
        <f t="shared" si="7"/>
        <v>12</v>
      </c>
      <c r="T43" t="str">
        <f t="shared" si="8"/>
        <v>Atria</v>
      </c>
      <c r="U43">
        <f t="shared" si="9"/>
        <v>252.16612083333334</v>
      </c>
      <c r="V43">
        <f t="shared" si="10"/>
        <v>-69.02772777777777</v>
      </c>
      <c r="Y43">
        <f>X$4+X$5*SIN(RADIANS(U43))*TAN(RADIANS(V43))</f>
        <v>6.393173839596767</v>
      </c>
      <c r="Z43">
        <f>X$6*COS(RADIANS(U43))</f>
        <v>-6.13992661679479</v>
      </c>
      <c r="AB43">
        <f t="shared" si="2"/>
        <v>252.05956793600672</v>
      </c>
      <c r="AC43">
        <f t="shared" si="3"/>
        <v>-68.92539566749785</v>
      </c>
      <c r="AE43">
        <f t="shared" si="11"/>
        <v>252.05952460267338</v>
      </c>
      <c r="AF43">
        <f aca="true" t="shared" si="12" ref="AF42:AF55">AC43+I43/3600*(W$2-2000)/100</f>
        <v>-68.92482900083118</v>
      </c>
      <c r="AG43" s="7"/>
    </row>
    <row r="44" spans="1:33" ht="12.75">
      <c r="A44">
        <v>2000</v>
      </c>
      <c r="B44">
        <v>17</v>
      </c>
      <c r="C44">
        <v>10</v>
      </c>
      <c r="D44">
        <v>22.681</v>
      </c>
      <c r="E44">
        <v>-15</v>
      </c>
      <c r="F44">
        <v>43</v>
      </c>
      <c r="G44">
        <v>29.71</v>
      </c>
      <c r="H44">
        <v>0.26</v>
      </c>
      <c r="I44">
        <v>9.5</v>
      </c>
      <c r="J44">
        <v>-1</v>
      </c>
      <c r="K44">
        <v>0.052</v>
      </c>
      <c r="L44">
        <v>2.43</v>
      </c>
      <c r="M44" t="s">
        <v>81</v>
      </c>
      <c r="N44">
        <v>4467</v>
      </c>
      <c r="P44">
        <v>44</v>
      </c>
      <c r="R44">
        <f t="shared" si="6"/>
        <v>6</v>
      </c>
      <c r="S44">
        <f t="shared" si="7"/>
        <v>12</v>
      </c>
      <c r="T44" t="str">
        <f t="shared" si="8"/>
        <v>Sabik</v>
      </c>
      <c r="U44">
        <f t="shared" si="9"/>
        <v>257.5945041666667</v>
      </c>
      <c r="V44">
        <f t="shared" si="10"/>
        <v>-15.724919444444444</v>
      </c>
      <c r="Y44">
        <f>X$4+X$5*SIN(RADIANS(U44))*TAN(RADIANS(V44))</f>
        <v>3.441372803504445</v>
      </c>
      <c r="Z44">
        <f>X$6*COS(RADIANS(U44))</f>
        <v>-4.306934937467576</v>
      </c>
      <c r="AB44">
        <f t="shared" si="2"/>
        <v>257.53714795327494</v>
      </c>
      <c r="AC44">
        <f t="shared" si="3"/>
        <v>-15.65313719548665</v>
      </c>
      <c r="AE44">
        <f t="shared" si="11"/>
        <v>257.5371046199416</v>
      </c>
      <c r="AF44">
        <f t="shared" si="12"/>
        <v>-15.654720528819983</v>
      </c>
      <c r="AG44" s="7"/>
    </row>
    <row r="45" spans="1:33" ht="12.75">
      <c r="A45">
        <v>2000</v>
      </c>
      <c r="B45">
        <v>17</v>
      </c>
      <c r="C45">
        <v>33</v>
      </c>
      <c r="D45">
        <v>36.534</v>
      </c>
      <c r="E45">
        <v>-37</v>
      </c>
      <c r="F45">
        <v>6</v>
      </c>
      <c r="G45">
        <v>13.72</v>
      </c>
      <c r="H45">
        <v>-0.011</v>
      </c>
      <c r="I45">
        <v>-2.92</v>
      </c>
      <c r="J45">
        <v>-3</v>
      </c>
      <c r="K45">
        <v>0</v>
      </c>
      <c r="L45">
        <v>1.63</v>
      </c>
      <c r="M45" t="s">
        <v>82</v>
      </c>
      <c r="N45">
        <v>11673</v>
      </c>
      <c r="P45">
        <v>45</v>
      </c>
      <c r="R45">
        <f t="shared" si="6"/>
        <v>6</v>
      </c>
      <c r="S45">
        <f t="shared" si="7"/>
        <v>13</v>
      </c>
      <c r="T45" t="str">
        <f t="shared" si="8"/>
        <v>Shaula</v>
      </c>
      <c r="U45">
        <f t="shared" si="9"/>
        <v>263.402225</v>
      </c>
      <c r="V45">
        <f t="shared" si="10"/>
        <v>-37.10381111111111</v>
      </c>
      <c r="Y45">
        <f>X$4+X$5*SIN(RADIANS(U45))*TAN(RADIANS(V45))</f>
        <v>4.078114701146521</v>
      </c>
      <c r="Z45">
        <f>X$6*COS(RADIANS(U45))</f>
        <v>-2.3035095950672284</v>
      </c>
      <c r="AB45">
        <f t="shared" si="2"/>
        <v>263.3342564216475</v>
      </c>
      <c r="AC45">
        <f t="shared" si="3"/>
        <v>-37.06541928452666</v>
      </c>
      <c r="AE45">
        <f t="shared" si="11"/>
        <v>263.33425825498085</v>
      </c>
      <c r="AF45">
        <f t="shared" si="12"/>
        <v>-37.064932617859995</v>
      </c>
      <c r="AG45" s="7"/>
    </row>
    <row r="46" spans="1:33" ht="12.75">
      <c r="A46">
        <v>2000</v>
      </c>
      <c r="B46">
        <v>17</v>
      </c>
      <c r="C46">
        <v>34</v>
      </c>
      <c r="D46">
        <v>56.076</v>
      </c>
      <c r="E46">
        <v>12</v>
      </c>
      <c r="F46">
        <v>33</v>
      </c>
      <c r="G46">
        <v>36.14</v>
      </c>
      <c r="H46">
        <v>0.822</v>
      </c>
      <c r="I46">
        <v>-22.64</v>
      </c>
      <c r="J46">
        <v>13</v>
      </c>
      <c r="K46">
        <v>0.056</v>
      </c>
      <c r="L46">
        <v>2.08</v>
      </c>
      <c r="M46" t="s">
        <v>83</v>
      </c>
      <c r="N46">
        <v>3252</v>
      </c>
      <c r="P46">
        <v>46</v>
      </c>
      <c r="R46">
        <f t="shared" si="6"/>
        <v>6</v>
      </c>
      <c r="S46">
        <f t="shared" si="7"/>
        <v>17</v>
      </c>
      <c r="T46" t="str">
        <f t="shared" si="8"/>
        <v>Rasalhague</v>
      </c>
      <c r="U46">
        <f t="shared" si="9"/>
        <v>263.73365</v>
      </c>
      <c r="V46">
        <f t="shared" si="10"/>
        <v>12.56003888888889</v>
      </c>
      <c r="Y46">
        <f>X$4+X$5*SIN(RADIANS(U46))*TAN(RADIANS(V46))</f>
        <v>2.7778469812870212</v>
      </c>
      <c r="Z46">
        <f>X$6*COS(RADIANS(U46))</f>
        <v>-2.188271768958579</v>
      </c>
      <c r="AB46">
        <f t="shared" si="2"/>
        <v>263.6873525503119</v>
      </c>
      <c r="AC46">
        <f t="shared" si="3"/>
        <v>12.596510085038199</v>
      </c>
      <c r="AE46">
        <f t="shared" si="11"/>
        <v>263.6872155503119</v>
      </c>
      <c r="AF46">
        <f t="shared" si="12"/>
        <v>12.600283418371532</v>
      </c>
      <c r="AG46" s="7"/>
    </row>
    <row r="47" spans="1:33" ht="12.75">
      <c r="A47">
        <v>2000</v>
      </c>
      <c r="B47">
        <v>17</v>
      </c>
      <c r="C47">
        <v>56</v>
      </c>
      <c r="D47">
        <v>36.367</v>
      </c>
      <c r="E47">
        <v>51</v>
      </c>
      <c r="F47">
        <v>29</v>
      </c>
      <c r="G47">
        <v>20.21</v>
      </c>
      <c r="H47">
        <v>-0.081</v>
      </c>
      <c r="I47">
        <v>-1.94</v>
      </c>
      <c r="J47">
        <v>-28</v>
      </c>
      <c r="K47">
        <v>0.017</v>
      </c>
      <c r="L47">
        <v>2.23</v>
      </c>
      <c r="M47" t="s">
        <v>84</v>
      </c>
      <c r="N47">
        <v>2282</v>
      </c>
      <c r="P47">
        <v>47</v>
      </c>
      <c r="R47">
        <f t="shared" si="6"/>
        <v>6</v>
      </c>
      <c r="S47">
        <f t="shared" si="7"/>
        <v>14</v>
      </c>
      <c r="T47" t="str">
        <f t="shared" si="8"/>
        <v>Eltanin</v>
      </c>
      <c r="U47">
        <f t="shared" si="9"/>
        <v>269.15152916666665</v>
      </c>
      <c r="V47">
        <f t="shared" si="10"/>
        <v>51.48894722222222</v>
      </c>
      <c r="Y47">
        <f>X$4+X$5*SIN(RADIANS(U47))*TAN(RADIANS(V47))</f>
        <v>1.3944171775292982</v>
      </c>
      <c r="Z47">
        <f>X$6*COS(RADIANS(U47))</f>
        <v>-0.2968751171494484</v>
      </c>
      <c r="AB47">
        <f t="shared" si="2"/>
        <v>269.1282888803745</v>
      </c>
      <c r="AC47">
        <f t="shared" si="3"/>
        <v>51.49389514084138</v>
      </c>
      <c r="AE47">
        <f t="shared" si="11"/>
        <v>269.1283023803745</v>
      </c>
      <c r="AF47">
        <f t="shared" si="12"/>
        <v>51.494218474174716</v>
      </c>
      <c r="AG47" s="7"/>
    </row>
    <row r="48" spans="1:33" ht="12.75">
      <c r="A48">
        <v>2000</v>
      </c>
      <c r="B48">
        <v>18</v>
      </c>
      <c r="C48">
        <v>24</v>
      </c>
      <c r="D48">
        <v>10.327</v>
      </c>
      <c r="E48">
        <v>-34</v>
      </c>
      <c r="F48">
        <v>23</v>
      </c>
      <c r="G48">
        <v>4.73</v>
      </c>
      <c r="H48">
        <v>-0.309</v>
      </c>
      <c r="I48">
        <v>-12.41</v>
      </c>
      <c r="J48">
        <v>-15</v>
      </c>
      <c r="K48">
        <v>0.015</v>
      </c>
      <c r="L48">
        <v>1.85</v>
      </c>
      <c r="M48" t="s">
        <v>85</v>
      </c>
      <c r="N48">
        <v>12784</v>
      </c>
      <c r="P48">
        <v>48</v>
      </c>
      <c r="R48">
        <f t="shared" si="6"/>
        <v>6</v>
      </c>
      <c r="S48">
        <f t="shared" si="7"/>
        <v>17</v>
      </c>
      <c r="T48" t="str">
        <f t="shared" si="8"/>
        <v>Kaus_Aust.</v>
      </c>
      <c r="U48">
        <f t="shared" si="9"/>
        <v>276.04302916666666</v>
      </c>
      <c r="V48">
        <f t="shared" si="10"/>
        <v>-34.38464722222222</v>
      </c>
      <c r="Y48">
        <f>X$4+X$5*SIN(RADIANS(U48))*TAN(RADIANS(V48))</f>
        <v>3.9833918094160867</v>
      </c>
      <c r="Z48">
        <f>X$6*COS(RADIANS(U48))</f>
        <v>2.110580676298063</v>
      </c>
      <c r="AB48">
        <f t="shared" si="2"/>
        <v>275.9766393031764</v>
      </c>
      <c r="AC48">
        <f t="shared" si="3"/>
        <v>-34.41982356682719</v>
      </c>
      <c r="AE48">
        <f t="shared" si="11"/>
        <v>275.9766908031764</v>
      </c>
      <c r="AF48">
        <f t="shared" si="12"/>
        <v>-34.41775523349386</v>
      </c>
      <c r="AG48" s="7"/>
    </row>
    <row r="49" spans="1:33" ht="12.75">
      <c r="A49">
        <v>2000</v>
      </c>
      <c r="B49">
        <v>18</v>
      </c>
      <c r="C49">
        <v>36</v>
      </c>
      <c r="D49">
        <v>56.332</v>
      </c>
      <c r="E49">
        <v>38</v>
      </c>
      <c r="F49">
        <v>47</v>
      </c>
      <c r="G49">
        <v>1.17</v>
      </c>
      <c r="H49">
        <v>1.726</v>
      </c>
      <c r="I49">
        <v>28.61</v>
      </c>
      <c r="J49">
        <v>-14</v>
      </c>
      <c r="K49">
        <v>0.123</v>
      </c>
      <c r="L49">
        <v>0.03</v>
      </c>
      <c r="M49" t="s">
        <v>86</v>
      </c>
      <c r="N49">
        <v>3238</v>
      </c>
      <c r="P49">
        <v>49</v>
      </c>
      <c r="R49">
        <f t="shared" si="6"/>
        <v>6</v>
      </c>
      <c r="S49">
        <f t="shared" si="7"/>
        <v>11</v>
      </c>
      <c r="T49" t="str">
        <f t="shared" si="8"/>
        <v>Vega</v>
      </c>
      <c r="U49">
        <f t="shared" si="9"/>
        <v>279.2347166666667</v>
      </c>
      <c r="V49">
        <f t="shared" si="10"/>
        <v>38.78365833333333</v>
      </c>
      <c r="Y49">
        <f>X$4+X$5*SIN(RADIANS(U49))*TAN(RADIANS(V49))</f>
        <v>2.013775827477374</v>
      </c>
      <c r="Z49">
        <f>X$6*COS(RADIANS(U49))</f>
        <v>3.2173207824613463</v>
      </c>
      <c r="AB49">
        <f t="shared" si="2"/>
        <v>279.20115373620877</v>
      </c>
      <c r="AC49">
        <f t="shared" si="3"/>
        <v>38.73003632029231</v>
      </c>
      <c r="AE49">
        <f t="shared" si="11"/>
        <v>279.2008660695421</v>
      </c>
      <c r="AF49">
        <f t="shared" si="12"/>
        <v>38.725267986958976</v>
      </c>
      <c r="AG49" s="7"/>
    </row>
    <row r="50" spans="1:33" ht="12.75">
      <c r="A50">
        <v>2000</v>
      </c>
      <c r="B50">
        <v>18</v>
      </c>
      <c r="C50">
        <v>55</v>
      </c>
      <c r="D50">
        <v>15.924</v>
      </c>
      <c r="E50">
        <v>-26</v>
      </c>
      <c r="F50">
        <v>17</v>
      </c>
      <c r="G50">
        <v>48.23</v>
      </c>
      <c r="H50">
        <v>0.099</v>
      </c>
      <c r="I50">
        <v>-5.42</v>
      </c>
      <c r="J50">
        <v>-11</v>
      </c>
      <c r="K50">
        <v>0</v>
      </c>
      <c r="L50">
        <v>2.02</v>
      </c>
      <c r="M50" t="s">
        <v>87</v>
      </c>
      <c r="N50">
        <v>13595</v>
      </c>
      <c r="P50">
        <v>50</v>
      </c>
      <c r="R50">
        <f t="shared" si="6"/>
        <v>6</v>
      </c>
      <c r="S50">
        <f t="shared" si="7"/>
        <v>12</v>
      </c>
      <c r="T50" t="str">
        <f t="shared" si="8"/>
        <v>Nunki</v>
      </c>
      <c r="U50">
        <f t="shared" si="9"/>
        <v>283.81635</v>
      </c>
      <c r="V50">
        <f t="shared" si="10"/>
        <v>-26.296730555555555</v>
      </c>
      <c r="Y50">
        <f>X$4+X$5*SIN(RADIANS(U50))*TAN(RADIANS(V50))</f>
        <v>3.715204315861943</v>
      </c>
      <c r="Z50">
        <f>X$6*COS(RADIANS(U50))</f>
        <v>4.787722110275035</v>
      </c>
      <c r="AB50">
        <f t="shared" si="2"/>
        <v>283.754429928069</v>
      </c>
      <c r="AC50">
        <f t="shared" si="3"/>
        <v>-26.37652592406014</v>
      </c>
      <c r="AE50">
        <f t="shared" si="11"/>
        <v>283.754413428069</v>
      </c>
      <c r="AF50">
        <f t="shared" si="12"/>
        <v>-26.375622590726806</v>
      </c>
      <c r="AG50" s="7"/>
    </row>
    <row r="51" spans="1:33" ht="12.75">
      <c r="A51">
        <v>2000</v>
      </c>
      <c r="B51">
        <v>19</v>
      </c>
      <c r="C51">
        <v>50</v>
      </c>
      <c r="D51">
        <v>47.002</v>
      </c>
      <c r="E51">
        <v>8</v>
      </c>
      <c r="F51">
        <v>52</v>
      </c>
      <c r="G51">
        <v>6.03</v>
      </c>
      <c r="H51">
        <v>3.629</v>
      </c>
      <c r="I51">
        <v>38.63</v>
      </c>
      <c r="J51">
        <v>-26.3</v>
      </c>
      <c r="K51">
        <v>0.1981</v>
      </c>
      <c r="L51">
        <v>0.77</v>
      </c>
      <c r="M51" t="s">
        <v>88</v>
      </c>
      <c r="N51">
        <v>4236</v>
      </c>
      <c r="P51">
        <v>51</v>
      </c>
      <c r="R51">
        <f t="shared" si="6"/>
        <v>6</v>
      </c>
      <c r="S51">
        <f t="shared" si="7"/>
        <v>13</v>
      </c>
      <c r="T51" t="str">
        <f t="shared" si="8"/>
        <v>Altair</v>
      </c>
      <c r="U51">
        <f t="shared" si="9"/>
        <v>297.69584166666664</v>
      </c>
      <c r="V51">
        <f t="shared" si="10"/>
        <v>8.868341666666668</v>
      </c>
      <c r="Y51">
        <f>X$4+X$5*SIN(RADIANS(U51))*TAN(RADIANS(V51))</f>
        <v>2.8891952852984897</v>
      </c>
      <c r="Z51">
        <f>X$6*COS(RADIANS(U51))</f>
        <v>9.317958001953011</v>
      </c>
      <c r="AB51">
        <f t="shared" si="2"/>
        <v>297.64768841191164</v>
      </c>
      <c r="AC51">
        <f t="shared" si="3"/>
        <v>8.713042366634118</v>
      </c>
      <c r="AE51">
        <f t="shared" si="11"/>
        <v>297.6470835785783</v>
      </c>
      <c r="AF51">
        <f t="shared" si="12"/>
        <v>8.706604033300785</v>
      </c>
      <c r="AG51" s="7"/>
    </row>
    <row r="52" spans="1:33" ht="12.75">
      <c r="A52">
        <v>2000</v>
      </c>
      <c r="B52">
        <v>20</v>
      </c>
      <c r="C52">
        <v>25</v>
      </c>
      <c r="D52">
        <v>38.852</v>
      </c>
      <c r="E52">
        <v>-56</v>
      </c>
      <c r="F52">
        <v>44</v>
      </c>
      <c r="G52">
        <v>6.38</v>
      </c>
      <c r="H52">
        <v>0.082</v>
      </c>
      <c r="I52">
        <v>-8.91</v>
      </c>
      <c r="J52">
        <v>2</v>
      </c>
      <c r="K52">
        <v>0</v>
      </c>
      <c r="L52">
        <v>1.94</v>
      </c>
      <c r="M52" t="s">
        <v>89</v>
      </c>
      <c r="N52">
        <v>9674</v>
      </c>
      <c r="P52">
        <v>52</v>
      </c>
      <c r="R52">
        <f t="shared" si="6"/>
        <v>6</v>
      </c>
      <c r="S52">
        <f t="shared" si="7"/>
        <v>14</v>
      </c>
      <c r="T52" t="str">
        <f t="shared" si="8"/>
        <v>Peacock</v>
      </c>
      <c r="U52">
        <f t="shared" si="9"/>
        <v>306.4118833333333</v>
      </c>
      <c r="V52">
        <f t="shared" si="10"/>
        <v>-56.735105555555556</v>
      </c>
      <c r="Y52">
        <f>X$4+X$5*SIN(RADIANS(U52))*TAN(RADIANS(V52))</f>
        <v>4.7135041923138346</v>
      </c>
      <c r="Z52">
        <f>X$6*COS(RADIANS(U52))</f>
        <v>11.900327065374974</v>
      </c>
      <c r="AB52">
        <f t="shared" si="2"/>
        <v>306.3333249301281</v>
      </c>
      <c r="AC52">
        <f t="shared" si="3"/>
        <v>-56.93344433997847</v>
      </c>
      <c r="AE52">
        <f t="shared" si="11"/>
        <v>306.3333112634614</v>
      </c>
      <c r="AF52">
        <f t="shared" si="12"/>
        <v>-56.93195933997847</v>
      </c>
      <c r="AG52" s="7"/>
    </row>
    <row r="53" spans="1:33" ht="12.75">
      <c r="A53">
        <v>2000</v>
      </c>
      <c r="B53">
        <v>20</v>
      </c>
      <c r="C53">
        <v>41</v>
      </c>
      <c r="D53">
        <v>25.917</v>
      </c>
      <c r="E53">
        <v>45</v>
      </c>
      <c r="F53">
        <v>16</v>
      </c>
      <c r="G53">
        <v>49.31</v>
      </c>
      <c r="H53">
        <v>0.027</v>
      </c>
      <c r="I53">
        <v>0.23</v>
      </c>
      <c r="J53">
        <v>-5</v>
      </c>
      <c r="K53">
        <v>0</v>
      </c>
      <c r="L53">
        <v>1.25</v>
      </c>
      <c r="M53" t="s">
        <v>90</v>
      </c>
      <c r="N53">
        <v>3541</v>
      </c>
      <c r="P53">
        <v>53</v>
      </c>
      <c r="R53">
        <f t="shared" si="6"/>
        <v>6</v>
      </c>
      <c r="S53">
        <f t="shared" si="7"/>
        <v>12</v>
      </c>
      <c r="T53" t="str">
        <f t="shared" si="8"/>
        <v>Deneb</v>
      </c>
      <c r="U53">
        <f t="shared" si="9"/>
        <v>310.3579875</v>
      </c>
      <c r="V53">
        <f t="shared" si="10"/>
        <v>45.280363888888886</v>
      </c>
      <c r="Y53">
        <f>X$4+X$5*SIN(RADIANS(U53))*TAN(RADIANS(V53))</f>
        <v>2.0453571444259513</v>
      </c>
      <c r="Z53">
        <f>X$6*COS(RADIANS(U53))</f>
        <v>12.982438935817479</v>
      </c>
      <c r="AB53">
        <f t="shared" si="2"/>
        <v>310.32389821425954</v>
      </c>
      <c r="AC53">
        <f t="shared" si="3"/>
        <v>45.06398990662526</v>
      </c>
      <c r="AE53">
        <f t="shared" si="11"/>
        <v>310.32389371425955</v>
      </c>
      <c r="AF53">
        <f t="shared" si="12"/>
        <v>45.063951573291924</v>
      </c>
      <c r="AG53" s="7"/>
    </row>
    <row r="54" spans="1:33" ht="12.75">
      <c r="A54">
        <v>2000</v>
      </c>
      <c r="B54">
        <v>21</v>
      </c>
      <c r="C54">
        <v>44</v>
      </c>
      <c r="D54">
        <v>11.164</v>
      </c>
      <c r="E54">
        <v>9</v>
      </c>
      <c r="F54">
        <v>52</v>
      </c>
      <c r="G54">
        <v>29.92</v>
      </c>
      <c r="H54">
        <v>0.207</v>
      </c>
      <c r="I54">
        <v>-0.06</v>
      </c>
      <c r="J54">
        <v>5</v>
      </c>
      <c r="K54">
        <v>0.006</v>
      </c>
      <c r="L54">
        <v>2.39</v>
      </c>
      <c r="M54" t="s">
        <v>91</v>
      </c>
      <c r="N54">
        <v>4891</v>
      </c>
      <c r="P54">
        <v>54</v>
      </c>
      <c r="R54">
        <f t="shared" si="6"/>
        <v>6</v>
      </c>
      <c r="S54">
        <f t="shared" si="7"/>
        <v>11</v>
      </c>
      <c r="T54" t="str">
        <f t="shared" si="8"/>
        <v>Enif</v>
      </c>
      <c r="U54">
        <f t="shared" si="9"/>
        <v>326.04651666666666</v>
      </c>
      <c r="V54">
        <f t="shared" si="10"/>
        <v>9.874977777777778</v>
      </c>
      <c r="Y54">
        <f>X$4+X$5*SIN(RADIANS(U54))*TAN(RADIANS(V54))</f>
        <v>2.9438964542223824</v>
      </c>
      <c r="Z54">
        <f>X$6*COS(RADIANS(U54))</f>
        <v>16.62980729342718</v>
      </c>
      <c r="AB54">
        <f t="shared" si="2"/>
        <v>325.99745172576297</v>
      </c>
      <c r="AC54">
        <f t="shared" si="3"/>
        <v>9.597814322887325</v>
      </c>
      <c r="AE54">
        <f t="shared" si="11"/>
        <v>325.99741722576294</v>
      </c>
      <c r="AF54">
        <f t="shared" si="12"/>
        <v>9.597824322887325</v>
      </c>
      <c r="AG54" s="7"/>
    </row>
    <row r="55" spans="1:33" ht="12.75">
      <c r="A55">
        <v>2000</v>
      </c>
      <c r="B55">
        <v>22</v>
      </c>
      <c r="C55">
        <v>8</v>
      </c>
      <c r="D55">
        <v>14</v>
      </c>
      <c r="E55">
        <v>-46</v>
      </c>
      <c r="F55">
        <v>57</v>
      </c>
      <c r="G55">
        <v>39.59</v>
      </c>
      <c r="H55">
        <v>1.259</v>
      </c>
      <c r="I55">
        <v>-15.1</v>
      </c>
      <c r="J55">
        <v>12</v>
      </c>
      <c r="K55">
        <v>0.051</v>
      </c>
      <c r="L55">
        <v>1.74</v>
      </c>
      <c r="M55" t="s">
        <v>92</v>
      </c>
      <c r="N55">
        <v>14063</v>
      </c>
      <c r="P55">
        <v>55</v>
      </c>
      <c r="R55">
        <f t="shared" si="6"/>
        <v>6</v>
      </c>
      <c r="S55">
        <f t="shared" si="7"/>
        <v>15</v>
      </c>
      <c r="T55" t="str">
        <f t="shared" si="8"/>
        <v>Al_na'ir</v>
      </c>
      <c r="U55">
        <f t="shared" si="9"/>
        <v>332.0583333333333</v>
      </c>
      <c r="V55">
        <f t="shared" si="10"/>
        <v>-46.960997222222225</v>
      </c>
      <c r="Y55">
        <f>X$4+X$5*SIN(RADIANS(U55))*TAN(RADIANS(V55))</f>
        <v>3.7445218975426693</v>
      </c>
      <c r="Z55">
        <f>X$6*COS(RADIANS(U55))</f>
        <v>17.71108325552798</v>
      </c>
      <c r="AB55">
        <f t="shared" si="2"/>
        <v>331.9959246350409</v>
      </c>
      <c r="AC55">
        <f t="shared" si="3"/>
        <v>-47.256181943147695</v>
      </c>
      <c r="AE55">
        <f t="shared" si="11"/>
        <v>331.9957148017076</v>
      </c>
      <c r="AF55">
        <f t="shared" si="12"/>
        <v>-47.25366527648103</v>
      </c>
      <c r="AG55" s="7"/>
    </row>
    <row r="56" spans="1:33" ht="12.75">
      <c r="A56">
        <v>2000</v>
      </c>
      <c r="B56">
        <v>22</v>
      </c>
      <c r="C56">
        <v>57</v>
      </c>
      <c r="D56">
        <v>39.055</v>
      </c>
      <c r="E56">
        <v>-29</v>
      </c>
      <c r="F56">
        <v>37</v>
      </c>
      <c r="G56">
        <v>20.1</v>
      </c>
      <c r="H56">
        <v>2.551</v>
      </c>
      <c r="I56">
        <v>-16.47</v>
      </c>
      <c r="J56">
        <v>7</v>
      </c>
      <c r="K56">
        <v>0.144</v>
      </c>
      <c r="L56">
        <v>1.16</v>
      </c>
      <c r="M56" t="s">
        <v>93</v>
      </c>
      <c r="N56">
        <v>19370</v>
      </c>
      <c r="P56">
        <v>56</v>
      </c>
      <c r="R56">
        <f t="shared" si="6"/>
        <v>6</v>
      </c>
      <c r="S56">
        <f t="shared" si="7"/>
        <v>16</v>
      </c>
      <c r="T56" t="str">
        <f t="shared" si="8"/>
        <v>Fomalhaut</v>
      </c>
      <c r="U56">
        <f t="shared" si="9"/>
        <v>344.4127291666667</v>
      </c>
      <c r="V56">
        <f>SIGN(E56)*(ABS(E56)+F56/60+G56/3600)</f>
        <v>-29.62225</v>
      </c>
      <c r="W56" s="7" t="str">
        <f>IF(V56&lt;0,"-","+")&amp;TEXT(INT(ABS(V56)),"0")&amp;CHAR(176)&amp;TEXT(60*(ABS(V56)-INT(ABS(V56)))," ##.0")&amp;"'"</f>
        <v>-29° 37.3'</v>
      </c>
      <c r="Y56">
        <f>X$4+X$5*SIN(RADIANS(U56))*TAN(RADIANS(V56))</f>
        <v>3.2780480427727734</v>
      </c>
      <c r="Z56">
        <f>X$6*COS(RADIANS(U56))</f>
        <v>19.310873070937006</v>
      </c>
      <c r="AB56">
        <f>U56+Y56/3600*(W$2-2000)</f>
        <v>344.35809503262044</v>
      </c>
      <c r="AC56" s="40">
        <f>V56+Z56/3600*(W$2-2000)</f>
        <v>-29.944097884515617</v>
      </c>
      <c r="AD56" s="7" t="str">
        <f>IF(AC56&lt;0,"-","+")&amp;TEXT(INT(ABS(AC56)),"0")&amp;CHAR(176)&amp;TEXT(60*(ABS(AC56)-INT(ABS(AC56)))," ##.0")&amp;"'"</f>
        <v>-29° 56.6'</v>
      </c>
      <c r="AE56">
        <f>AB56+H56/3600*(W$2-2000)/100</f>
        <v>344.35766986595377</v>
      </c>
      <c r="AF56">
        <f>AC56+I56/3600*(W$2-2000)/100</f>
        <v>-29.941352884515616</v>
      </c>
      <c r="AG56" s="7" t="str">
        <f>IF(AF56&lt;0,"-","+")&amp;TEXT(INT(ABS(AF56)),"0")&amp;CHAR(176)&amp;TEXT(60*(ABS(AF56)-INT(ABS(AF56)))," ##.0")&amp;"'"</f>
        <v>-29° 56.5'</v>
      </c>
    </row>
    <row r="57" spans="1:33" ht="12.75">
      <c r="A57">
        <v>2000</v>
      </c>
      <c r="B57">
        <v>23</v>
      </c>
      <c r="C57">
        <v>4</v>
      </c>
      <c r="D57">
        <v>45.658</v>
      </c>
      <c r="E57">
        <v>15</v>
      </c>
      <c r="F57">
        <v>12</v>
      </c>
      <c r="G57">
        <v>18.9</v>
      </c>
      <c r="H57">
        <v>0.436</v>
      </c>
      <c r="I57">
        <v>-4.25</v>
      </c>
      <c r="J57">
        <v>-4</v>
      </c>
      <c r="K57">
        <v>0.03</v>
      </c>
      <c r="L57">
        <v>2.49</v>
      </c>
      <c r="M57" t="s">
        <v>94</v>
      </c>
      <c r="N57">
        <v>4926</v>
      </c>
      <c r="P57">
        <v>57</v>
      </c>
      <c r="R57">
        <f t="shared" si="6"/>
        <v>6</v>
      </c>
      <c r="S57">
        <f t="shared" si="7"/>
        <v>13</v>
      </c>
      <c r="T57" t="str">
        <f t="shared" si="8"/>
        <v>Markab</v>
      </c>
      <c r="U57">
        <f t="shared" si="9"/>
        <v>346.1902416666666</v>
      </c>
      <c r="V57">
        <f t="shared" si="10"/>
        <v>15.20525</v>
      </c>
      <c r="Y57">
        <f>X$4+X$5*SIN(RADIANS(U57))*TAN(RADIANS(V57))</f>
        <v>2.9871331440566005</v>
      </c>
      <c r="Z57">
        <f>X$6*COS(RADIANS(U57))</f>
        <v>19.46867951320823</v>
      </c>
      <c r="AB57">
        <f t="shared" si="2"/>
        <v>346.1404561142657</v>
      </c>
      <c r="AC57">
        <f>V57+Z57/3600*(W$2-2000)</f>
        <v>14.880772008113196</v>
      </c>
      <c r="AE57">
        <f>AB57+H57/3600*(W$2-2000)/100</f>
        <v>346.14038344759905</v>
      </c>
      <c r="AF57">
        <f>AC57+I57/3600*(W$2-2000)/100</f>
        <v>14.88148034144653</v>
      </c>
      <c r="AG57" s="7"/>
    </row>
    <row r="58" spans="1:33" ht="12.75">
      <c r="A58">
        <v>2000</v>
      </c>
      <c r="B58">
        <v>2</v>
      </c>
      <c r="C58">
        <v>31</v>
      </c>
      <c r="D58">
        <v>48.704</v>
      </c>
      <c r="E58">
        <v>89</v>
      </c>
      <c r="F58">
        <v>15</v>
      </c>
      <c r="G58">
        <v>50.72</v>
      </c>
      <c r="H58">
        <v>19.877</v>
      </c>
      <c r="I58">
        <v>-1.52</v>
      </c>
      <c r="J58">
        <v>-17</v>
      </c>
      <c r="K58">
        <v>0.007</v>
      </c>
      <c r="L58">
        <v>2.02</v>
      </c>
      <c r="M58" t="s">
        <v>95</v>
      </c>
      <c r="N58">
        <v>8</v>
      </c>
      <c r="P58">
        <v>58</v>
      </c>
      <c r="R58">
        <f t="shared" si="6"/>
        <v>6</v>
      </c>
      <c r="S58">
        <f t="shared" si="7"/>
        <v>14</v>
      </c>
      <c r="T58" t="str">
        <f t="shared" si="8"/>
        <v>Polaris</v>
      </c>
      <c r="U58">
        <f t="shared" si="9"/>
        <v>37.95293333333333</v>
      </c>
      <c r="V58">
        <f t="shared" si="10"/>
        <v>89.26408888888889</v>
      </c>
      <c r="Y58">
        <f>X$4+X$5*SIN(RADIANS(U58))*TAN(RADIANS(V58))</f>
        <v>67.06857392058032</v>
      </c>
      <c r="Z58">
        <f>X$6*COS(RADIANS(U58))</f>
        <v>15.808331163627873</v>
      </c>
      <c r="AB58">
        <f>U58+Y58/3600*(W$2-2000)</f>
        <v>36.835123767990325</v>
      </c>
      <c r="AC58">
        <f>V58+Z58/3600*(W$2-2000)</f>
        <v>89.00061670282842</v>
      </c>
      <c r="AE58">
        <f>AB58+H58/3600*(W$2-2000)/100</f>
        <v>36.83181093465699</v>
      </c>
      <c r="AF58">
        <f>AC58+I58/3600*(W$2-2000)/100</f>
        <v>89.00087003616176</v>
      </c>
      <c r="AG58" s="7"/>
    </row>
    <row r="59" spans="1:16" ht="12.75">
      <c r="A59">
        <v>2000</v>
      </c>
      <c r="B59">
        <v>21</v>
      </c>
      <c r="C59">
        <v>8</v>
      </c>
      <c r="D59">
        <v>46.202</v>
      </c>
      <c r="E59">
        <v>-88</v>
      </c>
      <c r="F59">
        <v>57</v>
      </c>
      <c r="G59">
        <v>23.38</v>
      </c>
      <c r="H59">
        <v>8.49</v>
      </c>
      <c r="I59">
        <v>0.47</v>
      </c>
      <c r="J59">
        <v>12</v>
      </c>
      <c r="K59">
        <v>0</v>
      </c>
      <c r="L59">
        <v>5.47</v>
      </c>
      <c r="M59" t="s">
        <v>96</v>
      </c>
      <c r="N59">
        <v>47</v>
      </c>
      <c r="P59">
        <v>59</v>
      </c>
    </row>
    <row r="60" spans="1:31" ht="12.75">
      <c r="A60">
        <v>2000</v>
      </c>
      <c r="B60">
        <v>2</v>
      </c>
      <c r="C60">
        <v>44</v>
      </c>
      <c r="D60">
        <v>11.986</v>
      </c>
      <c r="E60">
        <v>49</v>
      </c>
      <c r="F60">
        <v>13</v>
      </c>
      <c r="G60">
        <v>42.48</v>
      </c>
      <c r="H60">
        <v>3.425</v>
      </c>
      <c r="I60">
        <v>-8.95</v>
      </c>
      <c r="J60">
        <v>25</v>
      </c>
      <c r="K60">
        <v>0.077</v>
      </c>
      <c r="L60">
        <v>4.12</v>
      </c>
      <c r="M60" t="s">
        <v>97</v>
      </c>
      <c r="N60">
        <v>746</v>
      </c>
      <c r="P60">
        <v>60</v>
      </c>
      <c r="Y60" t="s">
        <v>126</v>
      </c>
      <c r="AB60" t="s">
        <v>125</v>
      </c>
      <c r="AE60" t="s">
        <v>127</v>
      </c>
    </row>
    <row r="61" spans="1:16" ht="12.75">
      <c r="A61">
        <v>1950</v>
      </c>
      <c r="B61">
        <v>2</v>
      </c>
      <c r="C61">
        <v>40</v>
      </c>
      <c r="D61">
        <v>46.276</v>
      </c>
      <c r="E61">
        <v>49</v>
      </c>
      <c r="F61">
        <v>1</v>
      </c>
      <c r="G61">
        <v>6.45</v>
      </c>
      <c r="H61">
        <v>3.42</v>
      </c>
      <c r="I61">
        <v>-8.3</v>
      </c>
      <c r="J61">
        <v>0</v>
      </c>
      <c r="K61">
        <v>0</v>
      </c>
      <c r="L61">
        <v>0.49</v>
      </c>
      <c r="M61" t="s">
        <v>97</v>
      </c>
      <c r="P61">
        <v>61</v>
      </c>
    </row>
    <row r="62" spans="1:16" ht="12.75">
      <c r="A62">
        <v>2000</v>
      </c>
      <c r="B62">
        <v>14</v>
      </c>
      <c r="C62">
        <v>39</v>
      </c>
      <c r="D62">
        <v>36.087</v>
      </c>
      <c r="E62">
        <v>-60</v>
      </c>
      <c r="F62">
        <v>50</v>
      </c>
      <c r="G62">
        <v>7.14</v>
      </c>
      <c r="H62">
        <v>-49.486</v>
      </c>
      <c r="I62">
        <v>69.6</v>
      </c>
      <c r="J62">
        <v>-22.2</v>
      </c>
      <c r="K62">
        <v>1.3297872</v>
      </c>
      <c r="L62">
        <v>0</v>
      </c>
      <c r="M62" t="s">
        <v>98</v>
      </c>
      <c r="P62">
        <v>62</v>
      </c>
    </row>
    <row r="63" spans="1:16" ht="12.75">
      <c r="A63">
        <v>1986.5</v>
      </c>
      <c r="B63">
        <v>14</v>
      </c>
      <c r="C63">
        <v>38</v>
      </c>
      <c r="D63">
        <v>40.588</v>
      </c>
      <c r="E63">
        <v>-60</v>
      </c>
      <c r="F63">
        <v>46</v>
      </c>
      <c r="G63">
        <v>48.63</v>
      </c>
      <c r="H63">
        <v>-49.366</v>
      </c>
      <c r="I63">
        <v>70.04</v>
      </c>
      <c r="J63">
        <v>0</v>
      </c>
      <c r="K63">
        <v>1.33155792</v>
      </c>
      <c r="L63">
        <v>0</v>
      </c>
      <c r="M63" t="s">
        <v>99</v>
      </c>
      <c r="P63">
        <v>63</v>
      </c>
    </row>
    <row r="64" spans="1:16" ht="12.75">
      <c r="A64">
        <v>1950</v>
      </c>
      <c r="B64">
        <v>17</v>
      </c>
      <c r="C64">
        <v>55</v>
      </c>
      <c r="D64">
        <v>23</v>
      </c>
      <c r="E64">
        <v>4</v>
      </c>
      <c r="F64">
        <v>33</v>
      </c>
      <c r="G64">
        <v>18</v>
      </c>
      <c r="H64">
        <v>-5</v>
      </c>
      <c r="I64">
        <v>1031</v>
      </c>
      <c r="J64">
        <v>-107.8</v>
      </c>
      <c r="K64">
        <v>0.548</v>
      </c>
      <c r="L64">
        <v>9.54</v>
      </c>
      <c r="M64" t="s">
        <v>100</v>
      </c>
      <c r="P64">
        <v>64</v>
      </c>
    </row>
    <row r="65" spans="1:16" ht="12.75">
      <c r="A65">
        <v>1950</v>
      </c>
      <c r="B65">
        <v>23</v>
      </c>
      <c r="C65">
        <v>3</v>
      </c>
      <c r="D65">
        <v>0</v>
      </c>
      <c r="E65">
        <v>-36</v>
      </c>
      <c r="F65">
        <v>8</v>
      </c>
      <c r="G65">
        <v>0</v>
      </c>
      <c r="H65">
        <v>0</v>
      </c>
      <c r="I65">
        <v>690</v>
      </c>
      <c r="J65">
        <v>10</v>
      </c>
      <c r="K65">
        <v>0.279</v>
      </c>
      <c r="L65">
        <v>7.36</v>
      </c>
      <c r="M65">
        <v>217987</v>
      </c>
      <c r="P65">
        <v>65</v>
      </c>
    </row>
    <row r="66" ht="12.75">
      <c r="A66" t="s">
        <v>101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2"/>
  <sheetViews>
    <sheetView zoomScale="80" zoomScaleNormal="80" workbookViewId="0" topLeftCell="A28">
      <selection activeCell="M67" sqref="M67"/>
    </sheetView>
  </sheetViews>
  <sheetFormatPr defaultColWidth="9.140625" defaultRowHeight="12.75"/>
  <cols>
    <col min="2" max="2" width="5.7109375" style="0" customWidth="1"/>
    <col min="4" max="4" width="3.7109375" style="0" customWidth="1"/>
    <col min="5" max="5" width="3.57421875" style="0" customWidth="1"/>
    <col min="7" max="7" width="4.8515625" style="0" customWidth="1"/>
    <col min="8" max="8" width="3.421875" style="0" customWidth="1"/>
    <col min="10" max="10" width="5.00390625" style="0" customWidth="1"/>
    <col min="11" max="11" width="4.00390625" style="0" customWidth="1"/>
    <col min="12" max="31" width="5.00390625" style="0" customWidth="1"/>
  </cols>
  <sheetData>
    <row r="1" spans="2:12" ht="12.75">
      <c r="B1" s="4">
        <v>60</v>
      </c>
      <c r="C1" s="4">
        <v>1940</v>
      </c>
      <c r="L1" s="34" t="s">
        <v>113</v>
      </c>
    </row>
    <row r="2" spans="3:31" ht="12.75">
      <c r="C2">
        <v>1</v>
      </c>
      <c r="F2" s="4">
        <v>11</v>
      </c>
      <c r="I2">
        <v>20</v>
      </c>
      <c r="L2" s="36">
        <v>1</v>
      </c>
      <c r="M2" s="36">
        <v>2</v>
      </c>
      <c r="N2" s="36">
        <v>3</v>
      </c>
      <c r="O2" s="36">
        <v>4</v>
      </c>
      <c r="P2" s="36">
        <v>5</v>
      </c>
      <c r="Q2" s="36">
        <v>6</v>
      </c>
      <c r="R2" s="36">
        <v>7</v>
      </c>
      <c r="S2" s="36">
        <v>8</v>
      </c>
      <c r="T2" s="36">
        <v>9</v>
      </c>
      <c r="U2" s="36">
        <v>10</v>
      </c>
      <c r="V2" s="36">
        <v>11</v>
      </c>
      <c r="W2" s="36">
        <v>12</v>
      </c>
      <c r="X2" s="36">
        <v>13</v>
      </c>
      <c r="Y2" s="36">
        <v>14</v>
      </c>
      <c r="Z2" s="36">
        <v>15</v>
      </c>
      <c r="AA2" s="36">
        <v>16</v>
      </c>
      <c r="AB2" s="36">
        <v>17</v>
      </c>
      <c r="AC2" s="36">
        <v>18</v>
      </c>
      <c r="AD2" s="36">
        <v>19</v>
      </c>
      <c r="AE2" s="36">
        <v>20</v>
      </c>
    </row>
    <row r="3" spans="1:31" ht="12.75">
      <c r="A3">
        <v>1941</v>
      </c>
      <c r="C3">
        <f>($A3-C$1)*C$2/B$1</f>
        <v>0.016666666666666666</v>
      </c>
      <c r="D3" s="8">
        <f>C3</f>
        <v>0.016666666666666666</v>
      </c>
      <c r="E3" s="8"/>
      <c r="F3">
        <f>($A3-C$1)*F$2/B$1</f>
        <v>0.18333333333333332</v>
      </c>
      <c r="G3" s="8">
        <f>F3</f>
        <v>0.18333333333333332</v>
      </c>
      <c r="I3">
        <f>($A3-C$1)*I$2/B$1</f>
        <v>0.3333333333333333</v>
      </c>
      <c r="J3" s="8">
        <f>I3</f>
        <v>0.3333333333333333</v>
      </c>
      <c r="L3" s="35">
        <f>($A3-$C$1)*L$2/$B$1</f>
        <v>0.016666666666666666</v>
      </c>
      <c r="M3" s="35">
        <f aca="true" t="shared" si="0" ref="M3:AE16">($A3-$C$1)*M$2/$B$1</f>
        <v>0.03333333333333333</v>
      </c>
      <c r="N3" s="35">
        <f t="shared" si="0"/>
        <v>0.05</v>
      </c>
      <c r="O3" s="35">
        <f t="shared" si="0"/>
        <v>0.06666666666666667</v>
      </c>
      <c r="P3" s="35">
        <f t="shared" si="0"/>
        <v>0.08333333333333333</v>
      </c>
      <c r="Q3" s="35">
        <f t="shared" si="0"/>
        <v>0.1</v>
      </c>
      <c r="R3" s="35">
        <f t="shared" si="0"/>
        <v>0.11666666666666667</v>
      </c>
      <c r="S3" s="35">
        <f t="shared" si="0"/>
        <v>0.13333333333333333</v>
      </c>
      <c r="T3" s="35">
        <f t="shared" si="0"/>
        <v>0.15</v>
      </c>
      <c r="U3" s="35">
        <f t="shared" si="0"/>
        <v>0.16666666666666666</v>
      </c>
      <c r="V3" s="35">
        <f t="shared" si="0"/>
        <v>0.18333333333333332</v>
      </c>
      <c r="W3" s="35">
        <f t="shared" si="0"/>
        <v>0.2</v>
      </c>
      <c r="X3" s="35">
        <f t="shared" si="0"/>
        <v>0.21666666666666667</v>
      </c>
      <c r="Y3" s="35">
        <f t="shared" si="0"/>
        <v>0.23333333333333334</v>
      </c>
      <c r="Z3" s="35">
        <f t="shared" si="0"/>
        <v>0.25</v>
      </c>
      <c r="AA3" s="35">
        <f t="shared" si="0"/>
        <v>0.26666666666666666</v>
      </c>
      <c r="AB3" s="35">
        <f t="shared" si="0"/>
        <v>0.2833333333333333</v>
      </c>
      <c r="AC3" s="35">
        <f t="shared" si="0"/>
        <v>0.3</v>
      </c>
      <c r="AD3" s="35">
        <f t="shared" si="0"/>
        <v>0.31666666666666665</v>
      </c>
      <c r="AE3" s="35">
        <f t="shared" si="0"/>
        <v>0.3333333333333333</v>
      </c>
    </row>
    <row r="4" spans="1:31" ht="12.75">
      <c r="A4">
        <v>1942</v>
      </c>
      <c r="C4">
        <f aca="true" t="shared" si="1" ref="C4:C63">($A4-C$1)*C$2/B$1</f>
        <v>0.03333333333333333</v>
      </c>
      <c r="D4" s="8">
        <f aca="true" t="shared" si="2" ref="D4:D63">C4</f>
        <v>0.03333333333333333</v>
      </c>
      <c r="E4" s="8"/>
      <c r="F4">
        <f aca="true" t="shared" si="3" ref="F4:F39">($A4-C$1)*F$2/B$1</f>
        <v>0.36666666666666664</v>
      </c>
      <c r="G4" s="8">
        <f aca="true" t="shared" si="4" ref="G4:G63">F4</f>
        <v>0.36666666666666664</v>
      </c>
      <c r="I4">
        <f aca="true" t="shared" si="5" ref="I4:I39">($A4-C$1)*I$2/B$1</f>
        <v>0.6666666666666666</v>
      </c>
      <c r="J4" s="8">
        <f aca="true" t="shared" si="6" ref="J4:J63">I4</f>
        <v>0.6666666666666666</v>
      </c>
      <c r="L4" s="35">
        <f>($A4-$C$1)*L$2/$B$1</f>
        <v>0.03333333333333333</v>
      </c>
      <c r="M4" s="35">
        <f t="shared" si="0"/>
        <v>0.06666666666666667</v>
      </c>
      <c r="N4" s="35">
        <f t="shared" si="0"/>
        <v>0.1</v>
      </c>
      <c r="O4" s="35">
        <f t="shared" si="0"/>
        <v>0.13333333333333333</v>
      </c>
      <c r="P4" s="35">
        <f t="shared" si="0"/>
        <v>0.16666666666666666</v>
      </c>
      <c r="Q4" s="35">
        <f t="shared" si="0"/>
        <v>0.2</v>
      </c>
      <c r="R4" s="35">
        <f t="shared" si="0"/>
        <v>0.23333333333333334</v>
      </c>
      <c r="S4" s="35">
        <f t="shared" si="0"/>
        <v>0.26666666666666666</v>
      </c>
      <c r="T4" s="35">
        <f t="shared" si="0"/>
        <v>0.3</v>
      </c>
      <c r="U4" s="35">
        <f t="shared" si="0"/>
        <v>0.3333333333333333</v>
      </c>
      <c r="V4" s="35">
        <f t="shared" si="0"/>
        <v>0.36666666666666664</v>
      </c>
      <c r="W4" s="35">
        <f t="shared" si="0"/>
        <v>0.4</v>
      </c>
      <c r="X4" s="35">
        <f t="shared" si="0"/>
        <v>0.43333333333333335</v>
      </c>
      <c r="Y4" s="35">
        <f t="shared" si="0"/>
        <v>0.4666666666666667</v>
      </c>
      <c r="Z4" s="35">
        <f t="shared" si="0"/>
        <v>0.5</v>
      </c>
      <c r="AA4" s="35">
        <f t="shared" si="0"/>
        <v>0.5333333333333333</v>
      </c>
      <c r="AB4" s="35">
        <f t="shared" si="0"/>
        <v>0.5666666666666667</v>
      </c>
      <c r="AC4" s="35">
        <f t="shared" si="0"/>
        <v>0.6</v>
      </c>
      <c r="AD4" s="35">
        <f t="shared" si="0"/>
        <v>0.6333333333333333</v>
      </c>
      <c r="AE4" s="35">
        <f t="shared" si="0"/>
        <v>0.6666666666666666</v>
      </c>
    </row>
    <row r="5" spans="1:31" ht="12.75">
      <c r="A5">
        <v>1943</v>
      </c>
      <c r="C5">
        <f t="shared" si="1"/>
        <v>0.05</v>
      </c>
      <c r="D5" s="8">
        <f t="shared" si="2"/>
        <v>0.05</v>
      </c>
      <c r="E5" s="8"/>
      <c r="F5">
        <f t="shared" si="3"/>
        <v>0.55</v>
      </c>
      <c r="G5" s="8">
        <f t="shared" si="4"/>
        <v>0.55</v>
      </c>
      <c r="I5">
        <f t="shared" si="5"/>
        <v>1</v>
      </c>
      <c r="J5" s="8">
        <f t="shared" si="6"/>
        <v>1</v>
      </c>
      <c r="L5" s="35">
        <f>($A5-$C$1)*L$2/$B$1</f>
        <v>0.05</v>
      </c>
      <c r="M5" s="35">
        <f t="shared" si="0"/>
        <v>0.1</v>
      </c>
      <c r="N5" s="35">
        <f t="shared" si="0"/>
        <v>0.15</v>
      </c>
      <c r="O5" s="35">
        <f t="shared" si="0"/>
        <v>0.2</v>
      </c>
      <c r="P5" s="35">
        <f t="shared" si="0"/>
        <v>0.25</v>
      </c>
      <c r="Q5" s="35">
        <f t="shared" si="0"/>
        <v>0.3</v>
      </c>
      <c r="R5" s="35">
        <f t="shared" si="0"/>
        <v>0.35</v>
      </c>
      <c r="S5" s="35">
        <f t="shared" si="0"/>
        <v>0.4</v>
      </c>
      <c r="T5" s="35">
        <f t="shared" si="0"/>
        <v>0.45</v>
      </c>
      <c r="U5" s="35">
        <f t="shared" si="0"/>
        <v>0.5</v>
      </c>
      <c r="V5" s="35">
        <f t="shared" si="0"/>
        <v>0.55</v>
      </c>
      <c r="W5" s="35">
        <f t="shared" si="0"/>
        <v>0.6</v>
      </c>
      <c r="X5" s="35">
        <f t="shared" si="0"/>
        <v>0.65</v>
      </c>
      <c r="Y5" s="35">
        <f t="shared" si="0"/>
        <v>0.7</v>
      </c>
      <c r="Z5" s="35">
        <f t="shared" si="0"/>
        <v>0.75</v>
      </c>
      <c r="AA5" s="35">
        <f t="shared" si="0"/>
        <v>0.8</v>
      </c>
      <c r="AB5" s="35">
        <f t="shared" si="0"/>
        <v>0.85</v>
      </c>
      <c r="AC5" s="35">
        <f t="shared" si="0"/>
        <v>0.9</v>
      </c>
      <c r="AD5" s="35">
        <f t="shared" si="0"/>
        <v>0.95</v>
      </c>
      <c r="AE5" s="35">
        <f t="shared" si="0"/>
        <v>1</v>
      </c>
    </row>
    <row r="6" spans="1:31" ht="12.75">
      <c r="A6">
        <v>1944</v>
      </c>
      <c r="C6">
        <f t="shared" si="1"/>
        <v>0.06666666666666667</v>
      </c>
      <c r="D6" s="8">
        <f t="shared" si="2"/>
        <v>0.06666666666666667</v>
      </c>
      <c r="E6" s="8"/>
      <c r="F6">
        <f t="shared" si="3"/>
        <v>0.7333333333333333</v>
      </c>
      <c r="G6" s="8">
        <f t="shared" si="4"/>
        <v>0.7333333333333333</v>
      </c>
      <c r="I6">
        <f t="shared" si="5"/>
        <v>1.3333333333333333</v>
      </c>
      <c r="J6" s="8">
        <f t="shared" si="6"/>
        <v>1.3333333333333333</v>
      </c>
      <c r="L6" s="35">
        <f>($A6-$C$1)*L$2/$B$1</f>
        <v>0.06666666666666667</v>
      </c>
      <c r="M6" s="35">
        <f t="shared" si="0"/>
        <v>0.13333333333333333</v>
      </c>
      <c r="N6" s="35">
        <f t="shared" si="0"/>
        <v>0.2</v>
      </c>
      <c r="O6" s="35">
        <f t="shared" si="0"/>
        <v>0.26666666666666666</v>
      </c>
      <c r="P6" s="35">
        <f t="shared" si="0"/>
        <v>0.3333333333333333</v>
      </c>
      <c r="Q6" s="35">
        <f t="shared" si="0"/>
        <v>0.4</v>
      </c>
      <c r="R6" s="35">
        <f t="shared" si="0"/>
        <v>0.4666666666666667</v>
      </c>
      <c r="S6" s="35">
        <f t="shared" si="0"/>
        <v>0.5333333333333333</v>
      </c>
      <c r="T6" s="35">
        <f t="shared" si="0"/>
        <v>0.6</v>
      </c>
      <c r="U6" s="35">
        <f t="shared" si="0"/>
        <v>0.6666666666666666</v>
      </c>
      <c r="V6" s="35">
        <f t="shared" si="0"/>
        <v>0.7333333333333333</v>
      </c>
      <c r="W6" s="35">
        <f t="shared" si="0"/>
        <v>0.8</v>
      </c>
      <c r="X6" s="35">
        <f t="shared" si="0"/>
        <v>0.8666666666666667</v>
      </c>
      <c r="Y6" s="35">
        <f t="shared" si="0"/>
        <v>0.9333333333333333</v>
      </c>
      <c r="Z6" s="35">
        <f t="shared" si="0"/>
        <v>1</v>
      </c>
      <c r="AA6" s="35">
        <f t="shared" si="0"/>
        <v>1.0666666666666667</v>
      </c>
      <c r="AB6" s="35">
        <f t="shared" si="0"/>
        <v>1.1333333333333333</v>
      </c>
      <c r="AC6" s="35">
        <f t="shared" si="0"/>
        <v>1.2</v>
      </c>
      <c r="AD6" s="35">
        <f t="shared" si="0"/>
        <v>1.2666666666666666</v>
      </c>
      <c r="AE6" s="35">
        <f t="shared" si="0"/>
        <v>1.3333333333333333</v>
      </c>
    </row>
    <row r="7" spans="1:31" ht="12.75">
      <c r="A7">
        <v>1945</v>
      </c>
      <c r="C7">
        <f t="shared" si="1"/>
        <v>0.08333333333333333</v>
      </c>
      <c r="D7" s="8">
        <f t="shared" si="2"/>
        <v>0.08333333333333333</v>
      </c>
      <c r="E7" s="8"/>
      <c r="F7">
        <f t="shared" si="3"/>
        <v>0.9166666666666666</v>
      </c>
      <c r="G7" s="8">
        <f t="shared" si="4"/>
        <v>0.9166666666666666</v>
      </c>
      <c r="I7">
        <f t="shared" si="5"/>
        <v>1.6666666666666667</v>
      </c>
      <c r="J7" s="8">
        <f t="shared" si="6"/>
        <v>1.6666666666666667</v>
      </c>
      <c r="L7" s="35">
        <f>($A7-$C$1)*L$2/$B$1</f>
        <v>0.08333333333333333</v>
      </c>
      <c r="M7" s="35">
        <f t="shared" si="0"/>
        <v>0.16666666666666666</v>
      </c>
      <c r="N7" s="35">
        <f t="shared" si="0"/>
        <v>0.25</v>
      </c>
      <c r="O7" s="35">
        <f t="shared" si="0"/>
        <v>0.3333333333333333</v>
      </c>
      <c r="P7" s="35">
        <f t="shared" si="0"/>
        <v>0.4166666666666667</v>
      </c>
      <c r="Q7" s="35">
        <f t="shared" si="0"/>
        <v>0.5</v>
      </c>
      <c r="R7" s="35">
        <f t="shared" si="0"/>
        <v>0.5833333333333334</v>
      </c>
      <c r="S7" s="35">
        <f t="shared" si="0"/>
        <v>0.6666666666666666</v>
      </c>
      <c r="T7" s="35">
        <f t="shared" si="0"/>
        <v>0.75</v>
      </c>
      <c r="U7" s="35">
        <f t="shared" si="0"/>
        <v>0.8333333333333334</v>
      </c>
      <c r="V7" s="35">
        <f t="shared" si="0"/>
        <v>0.9166666666666666</v>
      </c>
      <c r="W7" s="35">
        <f t="shared" si="0"/>
        <v>1</v>
      </c>
      <c r="X7" s="35">
        <f t="shared" si="0"/>
        <v>1.0833333333333333</v>
      </c>
      <c r="Y7" s="35">
        <f t="shared" si="0"/>
        <v>1.1666666666666667</v>
      </c>
      <c r="Z7" s="35">
        <f t="shared" si="0"/>
        <v>1.25</v>
      </c>
      <c r="AA7" s="35">
        <f t="shared" si="0"/>
        <v>1.3333333333333333</v>
      </c>
      <c r="AB7" s="35">
        <f t="shared" si="0"/>
        <v>1.4166666666666667</v>
      </c>
      <c r="AC7" s="35">
        <f t="shared" si="0"/>
        <v>1.5</v>
      </c>
      <c r="AD7" s="35">
        <f t="shared" si="0"/>
        <v>1.5833333333333333</v>
      </c>
      <c r="AE7" s="35">
        <f t="shared" si="0"/>
        <v>1.6666666666666667</v>
      </c>
    </row>
    <row r="8" spans="1:31" ht="12.75">
      <c r="A8">
        <v>1946</v>
      </c>
      <c r="C8">
        <f t="shared" si="1"/>
        <v>0.1</v>
      </c>
      <c r="D8" s="8">
        <f t="shared" si="2"/>
        <v>0.1</v>
      </c>
      <c r="E8" s="8"/>
      <c r="F8">
        <f t="shared" si="3"/>
        <v>1.1</v>
      </c>
      <c r="G8" s="8">
        <f t="shared" si="4"/>
        <v>1.1</v>
      </c>
      <c r="I8">
        <f t="shared" si="5"/>
        <v>2</v>
      </c>
      <c r="J8" s="8">
        <f t="shared" si="6"/>
        <v>2</v>
      </c>
      <c r="L8" s="35">
        <f>($A8-$C$1)*L$2/$B$1</f>
        <v>0.1</v>
      </c>
      <c r="M8" s="35">
        <f t="shared" si="0"/>
        <v>0.2</v>
      </c>
      <c r="N8" s="35">
        <f t="shared" si="0"/>
        <v>0.3</v>
      </c>
      <c r="O8" s="35">
        <f t="shared" si="0"/>
        <v>0.4</v>
      </c>
      <c r="P8" s="35">
        <f t="shared" si="0"/>
        <v>0.5</v>
      </c>
      <c r="Q8" s="35">
        <f t="shared" si="0"/>
        <v>0.6</v>
      </c>
      <c r="R8" s="35">
        <f t="shared" si="0"/>
        <v>0.7</v>
      </c>
      <c r="S8" s="35">
        <f t="shared" si="0"/>
        <v>0.8</v>
      </c>
      <c r="T8" s="35">
        <f t="shared" si="0"/>
        <v>0.9</v>
      </c>
      <c r="U8" s="35">
        <f t="shared" si="0"/>
        <v>1</v>
      </c>
      <c r="V8" s="35">
        <f t="shared" si="0"/>
        <v>1.1</v>
      </c>
      <c r="W8" s="35">
        <f t="shared" si="0"/>
        <v>1.2</v>
      </c>
      <c r="X8" s="35">
        <f t="shared" si="0"/>
        <v>1.3</v>
      </c>
      <c r="Y8" s="35">
        <f t="shared" si="0"/>
        <v>1.4</v>
      </c>
      <c r="Z8" s="35">
        <f t="shared" si="0"/>
        <v>1.5</v>
      </c>
      <c r="AA8" s="35">
        <f t="shared" si="0"/>
        <v>1.6</v>
      </c>
      <c r="AB8" s="35">
        <f t="shared" si="0"/>
        <v>1.7</v>
      </c>
      <c r="AC8" s="35">
        <f t="shared" si="0"/>
        <v>1.8</v>
      </c>
      <c r="AD8" s="35">
        <f t="shared" si="0"/>
        <v>1.9</v>
      </c>
      <c r="AE8" s="35">
        <f t="shared" si="0"/>
        <v>2</v>
      </c>
    </row>
    <row r="9" spans="1:31" ht="12.75">
      <c r="A9">
        <v>1947</v>
      </c>
      <c r="C9">
        <f t="shared" si="1"/>
        <v>0.11666666666666667</v>
      </c>
      <c r="D9" s="8">
        <f t="shared" si="2"/>
        <v>0.11666666666666667</v>
      </c>
      <c r="E9" s="8"/>
      <c r="F9">
        <f t="shared" si="3"/>
        <v>1.2833333333333334</v>
      </c>
      <c r="G9" s="8">
        <f t="shared" si="4"/>
        <v>1.2833333333333334</v>
      </c>
      <c r="I9">
        <f t="shared" si="5"/>
        <v>2.3333333333333335</v>
      </c>
      <c r="J9" s="8">
        <f t="shared" si="6"/>
        <v>2.3333333333333335</v>
      </c>
      <c r="L9" s="35">
        <f>($A9-$C$1)*L$2/$B$1</f>
        <v>0.11666666666666667</v>
      </c>
      <c r="M9" s="35">
        <f t="shared" si="0"/>
        <v>0.23333333333333334</v>
      </c>
      <c r="N9" s="35">
        <f t="shared" si="0"/>
        <v>0.35</v>
      </c>
      <c r="O9" s="35">
        <f t="shared" si="0"/>
        <v>0.4666666666666667</v>
      </c>
      <c r="P9" s="35">
        <f t="shared" si="0"/>
        <v>0.5833333333333334</v>
      </c>
      <c r="Q9" s="35">
        <f t="shared" si="0"/>
        <v>0.7</v>
      </c>
      <c r="R9" s="35">
        <f t="shared" si="0"/>
        <v>0.8166666666666667</v>
      </c>
      <c r="S9" s="35">
        <f t="shared" si="0"/>
        <v>0.9333333333333333</v>
      </c>
      <c r="T9" s="35">
        <f t="shared" si="0"/>
        <v>1.05</v>
      </c>
      <c r="U9" s="35">
        <f t="shared" si="0"/>
        <v>1.1666666666666667</v>
      </c>
      <c r="V9" s="35">
        <f t="shared" si="0"/>
        <v>1.2833333333333334</v>
      </c>
      <c r="W9" s="35">
        <f t="shared" si="0"/>
        <v>1.4</v>
      </c>
      <c r="X9" s="35">
        <f t="shared" si="0"/>
        <v>1.5166666666666666</v>
      </c>
      <c r="Y9" s="35">
        <f t="shared" si="0"/>
        <v>1.6333333333333333</v>
      </c>
      <c r="Z9" s="35">
        <f t="shared" si="0"/>
        <v>1.75</v>
      </c>
      <c r="AA9" s="35">
        <f t="shared" si="0"/>
        <v>1.8666666666666667</v>
      </c>
      <c r="AB9" s="35">
        <f t="shared" si="0"/>
        <v>1.9833333333333334</v>
      </c>
      <c r="AC9" s="35">
        <f t="shared" si="0"/>
        <v>2.1</v>
      </c>
      <c r="AD9" s="35">
        <f t="shared" si="0"/>
        <v>2.216666666666667</v>
      </c>
      <c r="AE9" s="35">
        <f t="shared" si="0"/>
        <v>2.3333333333333335</v>
      </c>
    </row>
    <row r="10" spans="1:31" ht="12.75">
      <c r="A10">
        <v>1948</v>
      </c>
      <c r="C10">
        <f t="shared" si="1"/>
        <v>0.13333333333333333</v>
      </c>
      <c r="D10" s="8">
        <f t="shared" si="2"/>
        <v>0.13333333333333333</v>
      </c>
      <c r="E10" s="8"/>
      <c r="F10">
        <f t="shared" si="3"/>
        <v>1.4666666666666666</v>
      </c>
      <c r="G10" s="8">
        <f t="shared" si="4"/>
        <v>1.4666666666666666</v>
      </c>
      <c r="I10">
        <f t="shared" si="5"/>
        <v>2.6666666666666665</v>
      </c>
      <c r="J10" s="8">
        <f t="shared" si="6"/>
        <v>2.6666666666666665</v>
      </c>
      <c r="L10" s="35">
        <f>($A10-$C$1)*L$2/$B$1</f>
        <v>0.13333333333333333</v>
      </c>
      <c r="M10" s="35">
        <f t="shared" si="0"/>
        <v>0.26666666666666666</v>
      </c>
      <c r="N10" s="35">
        <f t="shared" si="0"/>
        <v>0.4</v>
      </c>
      <c r="O10" s="35">
        <f t="shared" si="0"/>
        <v>0.5333333333333333</v>
      </c>
      <c r="P10" s="35">
        <f t="shared" si="0"/>
        <v>0.6666666666666666</v>
      </c>
      <c r="Q10" s="35">
        <f t="shared" si="0"/>
        <v>0.8</v>
      </c>
      <c r="R10" s="35">
        <f t="shared" si="0"/>
        <v>0.9333333333333333</v>
      </c>
      <c r="S10" s="35">
        <f t="shared" si="0"/>
        <v>1.0666666666666667</v>
      </c>
      <c r="T10" s="35">
        <f t="shared" si="0"/>
        <v>1.2</v>
      </c>
      <c r="U10" s="35">
        <f t="shared" si="0"/>
        <v>1.3333333333333333</v>
      </c>
      <c r="V10" s="35">
        <f t="shared" si="0"/>
        <v>1.4666666666666666</v>
      </c>
      <c r="W10" s="35">
        <f t="shared" si="0"/>
        <v>1.6</v>
      </c>
      <c r="X10" s="35">
        <f t="shared" si="0"/>
        <v>1.7333333333333334</v>
      </c>
      <c r="Y10" s="35">
        <f t="shared" si="0"/>
        <v>1.8666666666666667</v>
      </c>
      <c r="Z10" s="35">
        <f t="shared" si="0"/>
        <v>2</v>
      </c>
      <c r="AA10" s="35">
        <f t="shared" si="0"/>
        <v>2.1333333333333333</v>
      </c>
      <c r="AB10" s="35">
        <f t="shared" si="0"/>
        <v>2.2666666666666666</v>
      </c>
      <c r="AC10" s="35">
        <f t="shared" si="0"/>
        <v>2.4</v>
      </c>
      <c r="AD10" s="35">
        <f t="shared" si="0"/>
        <v>2.533333333333333</v>
      </c>
      <c r="AE10" s="35">
        <f t="shared" si="0"/>
        <v>2.6666666666666665</v>
      </c>
    </row>
    <row r="11" spans="1:31" ht="12.75">
      <c r="A11">
        <v>1949</v>
      </c>
      <c r="C11">
        <f t="shared" si="1"/>
        <v>0.15</v>
      </c>
      <c r="D11" s="8">
        <f t="shared" si="2"/>
        <v>0.15</v>
      </c>
      <c r="E11" s="8"/>
      <c r="F11">
        <f t="shared" si="3"/>
        <v>1.65</v>
      </c>
      <c r="G11" s="8">
        <f t="shared" si="4"/>
        <v>1.65</v>
      </c>
      <c r="I11">
        <f t="shared" si="5"/>
        <v>3</v>
      </c>
      <c r="J11" s="8">
        <f t="shared" si="6"/>
        <v>3</v>
      </c>
      <c r="L11" s="35">
        <f>($A11-$C$1)*L$2/$B$1</f>
        <v>0.15</v>
      </c>
      <c r="M11" s="35">
        <f t="shared" si="0"/>
        <v>0.3</v>
      </c>
      <c r="N11" s="35">
        <f t="shared" si="0"/>
        <v>0.45</v>
      </c>
      <c r="O11" s="35">
        <f t="shared" si="0"/>
        <v>0.6</v>
      </c>
      <c r="P11" s="35">
        <f t="shared" si="0"/>
        <v>0.75</v>
      </c>
      <c r="Q11" s="35">
        <f t="shared" si="0"/>
        <v>0.9</v>
      </c>
      <c r="R11" s="35">
        <f t="shared" si="0"/>
        <v>1.05</v>
      </c>
      <c r="S11" s="35">
        <f t="shared" si="0"/>
        <v>1.2</v>
      </c>
      <c r="T11" s="35">
        <f t="shared" si="0"/>
        <v>1.35</v>
      </c>
      <c r="U11" s="35">
        <f t="shared" si="0"/>
        <v>1.5</v>
      </c>
      <c r="V11" s="35">
        <f t="shared" si="0"/>
        <v>1.65</v>
      </c>
      <c r="W11" s="35">
        <f t="shared" si="0"/>
        <v>1.8</v>
      </c>
      <c r="X11" s="35">
        <f t="shared" si="0"/>
        <v>1.95</v>
      </c>
      <c r="Y11" s="35">
        <f t="shared" si="0"/>
        <v>2.1</v>
      </c>
      <c r="Z11" s="35">
        <f t="shared" si="0"/>
        <v>2.25</v>
      </c>
      <c r="AA11" s="35">
        <f t="shared" si="0"/>
        <v>2.4</v>
      </c>
      <c r="AB11" s="35">
        <f t="shared" si="0"/>
        <v>2.55</v>
      </c>
      <c r="AC11" s="35">
        <f t="shared" si="0"/>
        <v>2.7</v>
      </c>
      <c r="AD11" s="35">
        <f t="shared" si="0"/>
        <v>2.85</v>
      </c>
      <c r="AE11" s="35">
        <f t="shared" si="0"/>
        <v>3</v>
      </c>
    </row>
    <row r="12" spans="1:31" ht="12.75">
      <c r="A12">
        <v>1950</v>
      </c>
      <c r="C12">
        <f t="shared" si="1"/>
        <v>0.16666666666666666</v>
      </c>
      <c r="D12" s="8">
        <f t="shared" si="2"/>
        <v>0.16666666666666666</v>
      </c>
      <c r="E12" s="8"/>
      <c r="F12">
        <f>($A12-C$1)*F$2/B$1</f>
        <v>1.8333333333333333</v>
      </c>
      <c r="G12" s="8">
        <f t="shared" si="4"/>
        <v>1.8333333333333333</v>
      </c>
      <c r="I12">
        <f t="shared" si="5"/>
        <v>3.3333333333333335</v>
      </c>
      <c r="J12" s="8">
        <f t="shared" si="6"/>
        <v>3.3333333333333335</v>
      </c>
      <c r="L12" s="35">
        <f>($A12-$C$1)*L$2/$B$1</f>
        <v>0.16666666666666666</v>
      </c>
      <c r="M12" s="35">
        <f t="shared" si="0"/>
        <v>0.3333333333333333</v>
      </c>
      <c r="N12" s="35">
        <f t="shared" si="0"/>
        <v>0.5</v>
      </c>
      <c r="O12" s="35">
        <f t="shared" si="0"/>
        <v>0.6666666666666666</v>
      </c>
      <c r="P12" s="35">
        <f t="shared" si="0"/>
        <v>0.8333333333333334</v>
      </c>
      <c r="Q12" s="35">
        <f t="shared" si="0"/>
        <v>1</v>
      </c>
      <c r="R12" s="35">
        <f t="shared" si="0"/>
        <v>1.1666666666666667</v>
      </c>
      <c r="S12" s="35">
        <f t="shared" si="0"/>
        <v>1.3333333333333333</v>
      </c>
      <c r="T12" s="35">
        <f t="shared" si="0"/>
        <v>1.5</v>
      </c>
      <c r="U12" s="35">
        <f t="shared" si="0"/>
        <v>1.6666666666666667</v>
      </c>
      <c r="V12" s="35">
        <f t="shared" si="0"/>
        <v>1.8333333333333333</v>
      </c>
      <c r="W12" s="35">
        <f t="shared" si="0"/>
        <v>2</v>
      </c>
      <c r="X12" s="35">
        <f t="shared" si="0"/>
        <v>2.1666666666666665</v>
      </c>
      <c r="Y12" s="35">
        <f t="shared" si="0"/>
        <v>2.3333333333333335</v>
      </c>
      <c r="Z12" s="35">
        <f t="shared" si="0"/>
        <v>2.5</v>
      </c>
      <c r="AA12" s="35">
        <f t="shared" si="0"/>
        <v>2.6666666666666665</v>
      </c>
      <c r="AB12" s="35">
        <f t="shared" si="0"/>
        <v>2.8333333333333335</v>
      </c>
      <c r="AC12" s="35">
        <f t="shared" si="0"/>
        <v>3</v>
      </c>
      <c r="AD12" s="35">
        <f t="shared" si="0"/>
        <v>3.1666666666666665</v>
      </c>
      <c r="AE12" s="35">
        <f t="shared" si="0"/>
        <v>3.3333333333333335</v>
      </c>
    </row>
    <row r="13" spans="1:31" ht="12.75">
      <c r="A13">
        <v>1951</v>
      </c>
      <c r="C13">
        <f t="shared" si="1"/>
        <v>0.18333333333333332</v>
      </c>
      <c r="D13" s="8">
        <f t="shared" si="2"/>
        <v>0.18333333333333332</v>
      </c>
      <c r="E13" s="8"/>
      <c r="F13">
        <f t="shared" si="3"/>
        <v>2.0166666666666666</v>
      </c>
      <c r="G13" s="8">
        <f t="shared" si="4"/>
        <v>2.0166666666666666</v>
      </c>
      <c r="I13">
        <f t="shared" si="5"/>
        <v>3.6666666666666665</v>
      </c>
      <c r="J13" s="8">
        <f t="shared" si="6"/>
        <v>3.6666666666666665</v>
      </c>
      <c r="L13" s="35">
        <f>($A13-$C$1)*L$2/$B$1</f>
        <v>0.18333333333333332</v>
      </c>
      <c r="M13" s="35">
        <f t="shared" si="0"/>
        <v>0.36666666666666664</v>
      </c>
      <c r="N13" s="35">
        <f t="shared" si="0"/>
        <v>0.55</v>
      </c>
      <c r="O13" s="35">
        <f t="shared" si="0"/>
        <v>0.7333333333333333</v>
      </c>
      <c r="P13" s="35">
        <f t="shared" si="0"/>
        <v>0.9166666666666666</v>
      </c>
      <c r="Q13" s="35">
        <f t="shared" si="0"/>
        <v>1.1</v>
      </c>
      <c r="R13" s="35">
        <f t="shared" si="0"/>
        <v>1.2833333333333334</v>
      </c>
      <c r="S13" s="35">
        <f t="shared" si="0"/>
        <v>1.4666666666666666</v>
      </c>
      <c r="T13" s="35">
        <f t="shared" si="0"/>
        <v>1.65</v>
      </c>
      <c r="U13" s="35">
        <f t="shared" si="0"/>
        <v>1.8333333333333333</v>
      </c>
      <c r="V13" s="35">
        <f t="shared" si="0"/>
        <v>2.0166666666666666</v>
      </c>
      <c r="W13" s="35">
        <f t="shared" si="0"/>
        <v>2.2</v>
      </c>
      <c r="X13" s="35">
        <f t="shared" si="0"/>
        <v>2.3833333333333333</v>
      </c>
      <c r="Y13" s="35">
        <f t="shared" si="0"/>
        <v>2.566666666666667</v>
      </c>
      <c r="Z13" s="35">
        <f t="shared" si="0"/>
        <v>2.75</v>
      </c>
      <c r="AA13" s="35">
        <f t="shared" si="0"/>
        <v>2.933333333333333</v>
      </c>
      <c r="AB13" s="35">
        <f t="shared" si="0"/>
        <v>3.1166666666666667</v>
      </c>
      <c r="AC13" s="35">
        <f t="shared" si="0"/>
        <v>3.3</v>
      </c>
      <c r="AD13" s="35">
        <f t="shared" si="0"/>
        <v>3.4833333333333334</v>
      </c>
      <c r="AE13" s="35">
        <f t="shared" si="0"/>
        <v>3.6666666666666665</v>
      </c>
    </row>
    <row r="14" spans="1:31" ht="12.75">
      <c r="A14">
        <v>1952</v>
      </c>
      <c r="C14">
        <f t="shared" si="1"/>
        <v>0.2</v>
      </c>
      <c r="D14" s="8">
        <f t="shared" si="2"/>
        <v>0.2</v>
      </c>
      <c r="E14" s="8"/>
      <c r="F14">
        <f t="shared" si="3"/>
        <v>2.2</v>
      </c>
      <c r="G14" s="8">
        <f t="shared" si="4"/>
        <v>2.2</v>
      </c>
      <c r="I14">
        <f t="shared" si="5"/>
        <v>4</v>
      </c>
      <c r="J14" s="8">
        <f t="shared" si="6"/>
        <v>4</v>
      </c>
      <c r="L14" s="35">
        <f>($A14-$C$1)*L$2/$B$1</f>
        <v>0.2</v>
      </c>
      <c r="M14" s="35">
        <f t="shared" si="0"/>
        <v>0.4</v>
      </c>
      <c r="N14" s="35">
        <f t="shared" si="0"/>
        <v>0.6</v>
      </c>
      <c r="O14" s="35">
        <f t="shared" si="0"/>
        <v>0.8</v>
      </c>
      <c r="P14" s="35">
        <f t="shared" si="0"/>
        <v>1</v>
      </c>
      <c r="Q14" s="35">
        <f t="shared" si="0"/>
        <v>1.2</v>
      </c>
      <c r="R14" s="35">
        <f t="shared" si="0"/>
        <v>1.4</v>
      </c>
      <c r="S14" s="35">
        <f t="shared" si="0"/>
        <v>1.6</v>
      </c>
      <c r="T14" s="35">
        <f t="shared" si="0"/>
        <v>1.8</v>
      </c>
      <c r="U14" s="35">
        <f t="shared" si="0"/>
        <v>2</v>
      </c>
      <c r="V14" s="35">
        <f t="shared" si="0"/>
        <v>2.2</v>
      </c>
      <c r="W14" s="35">
        <f t="shared" si="0"/>
        <v>2.4</v>
      </c>
      <c r="X14" s="35">
        <f t="shared" si="0"/>
        <v>2.6</v>
      </c>
      <c r="Y14" s="35">
        <f t="shared" si="0"/>
        <v>2.8</v>
      </c>
      <c r="Z14" s="35">
        <f t="shared" si="0"/>
        <v>3</v>
      </c>
      <c r="AA14" s="35">
        <f t="shared" si="0"/>
        <v>3.2</v>
      </c>
      <c r="AB14" s="35">
        <f t="shared" si="0"/>
        <v>3.4</v>
      </c>
      <c r="AC14" s="35">
        <f t="shared" si="0"/>
        <v>3.6</v>
      </c>
      <c r="AD14" s="35">
        <f t="shared" si="0"/>
        <v>3.8</v>
      </c>
      <c r="AE14" s="35">
        <f t="shared" si="0"/>
        <v>4</v>
      </c>
    </row>
    <row r="15" spans="1:31" ht="12.75">
      <c r="A15">
        <v>1953</v>
      </c>
      <c r="C15">
        <f t="shared" si="1"/>
        <v>0.21666666666666667</v>
      </c>
      <c r="D15" s="8">
        <f t="shared" si="2"/>
        <v>0.21666666666666667</v>
      </c>
      <c r="E15" s="8"/>
      <c r="F15">
        <f t="shared" si="3"/>
        <v>2.3833333333333333</v>
      </c>
      <c r="G15" s="8">
        <f t="shared" si="4"/>
        <v>2.3833333333333333</v>
      </c>
      <c r="I15">
        <f t="shared" si="5"/>
        <v>4.333333333333333</v>
      </c>
      <c r="J15" s="8">
        <f t="shared" si="6"/>
        <v>4.333333333333333</v>
      </c>
      <c r="L15" s="35">
        <f>($A15-$C$1)*L$2/$B$1</f>
        <v>0.21666666666666667</v>
      </c>
      <c r="M15" s="35">
        <f t="shared" si="0"/>
        <v>0.43333333333333335</v>
      </c>
      <c r="N15" s="35">
        <f t="shared" si="0"/>
        <v>0.65</v>
      </c>
      <c r="O15" s="35">
        <f t="shared" si="0"/>
        <v>0.8666666666666667</v>
      </c>
      <c r="P15" s="35">
        <f t="shared" si="0"/>
        <v>1.0833333333333333</v>
      </c>
      <c r="Q15" s="35">
        <f t="shared" si="0"/>
        <v>1.3</v>
      </c>
      <c r="R15" s="35">
        <f t="shared" si="0"/>
        <v>1.5166666666666666</v>
      </c>
      <c r="S15" s="35">
        <f t="shared" si="0"/>
        <v>1.7333333333333334</v>
      </c>
      <c r="T15" s="35">
        <f t="shared" si="0"/>
        <v>1.95</v>
      </c>
      <c r="U15" s="35">
        <f t="shared" si="0"/>
        <v>2.1666666666666665</v>
      </c>
      <c r="V15" s="35">
        <f t="shared" si="0"/>
        <v>2.3833333333333333</v>
      </c>
      <c r="W15" s="35">
        <f t="shared" si="0"/>
        <v>2.6</v>
      </c>
      <c r="X15" s="35">
        <f t="shared" si="0"/>
        <v>2.816666666666667</v>
      </c>
      <c r="Y15" s="35">
        <f t="shared" si="0"/>
        <v>3.033333333333333</v>
      </c>
      <c r="Z15" s="35">
        <f t="shared" si="0"/>
        <v>3.25</v>
      </c>
      <c r="AA15" s="35">
        <f t="shared" si="0"/>
        <v>3.466666666666667</v>
      </c>
      <c r="AB15" s="35">
        <f t="shared" si="0"/>
        <v>3.683333333333333</v>
      </c>
      <c r="AC15" s="35">
        <f t="shared" si="0"/>
        <v>3.9</v>
      </c>
      <c r="AD15" s="35">
        <f t="shared" si="0"/>
        <v>4.116666666666666</v>
      </c>
      <c r="AE15" s="35">
        <f t="shared" si="0"/>
        <v>4.333333333333333</v>
      </c>
    </row>
    <row r="16" spans="1:31" ht="12.75">
      <c r="A16">
        <v>1954</v>
      </c>
      <c r="C16">
        <f t="shared" si="1"/>
        <v>0.23333333333333334</v>
      </c>
      <c r="D16" s="8">
        <f t="shared" si="2"/>
        <v>0.23333333333333334</v>
      </c>
      <c r="E16" s="8"/>
      <c r="F16">
        <f t="shared" si="3"/>
        <v>2.566666666666667</v>
      </c>
      <c r="G16" s="8">
        <f t="shared" si="4"/>
        <v>2.566666666666667</v>
      </c>
      <c r="I16">
        <f t="shared" si="5"/>
        <v>4.666666666666667</v>
      </c>
      <c r="J16" s="8">
        <f t="shared" si="6"/>
        <v>4.666666666666667</v>
      </c>
      <c r="L16" s="35">
        <f>($A16-$C$1)*L$2/$B$1</f>
        <v>0.23333333333333334</v>
      </c>
      <c r="M16" s="35">
        <f t="shared" si="0"/>
        <v>0.4666666666666667</v>
      </c>
      <c r="N16" s="35">
        <f t="shared" si="0"/>
        <v>0.7</v>
      </c>
      <c r="O16" s="35">
        <f t="shared" si="0"/>
        <v>0.9333333333333333</v>
      </c>
      <c r="P16" s="35">
        <f t="shared" si="0"/>
        <v>1.1666666666666667</v>
      </c>
      <c r="Q16" s="35">
        <f t="shared" si="0"/>
        <v>1.4</v>
      </c>
      <c r="R16" s="35">
        <f t="shared" si="0"/>
        <v>1.6333333333333333</v>
      </c>
      <c r="S16" s="35">
        <f t="shared" si="0"/>
        <v>1.8666666666666667</v>
      </c>
      <c r="T16" s="35">
        <f t="shared" si="0"/>
        <v>2.1</v>
      </c>
      <c r="U16" s="35">
        <f>($A16-$C$1)*U$2/$B$1</f>
        <v>2.3333333333333335</v>
      </c>
      <c r="V16" s="35">
        <f>($A16-$C$1)*V$2/$B$1</f>
        <v>2.566666666666667</v>
      </c>
      <c r="W16" s="35">
        <f>($A16-$C$1)*W$2/$B$1</f>
        <v>2.8</v>
      </c>
      <c r="X16" s="35">
        <f>($A16-$C$1)*X$2/$B$1</f>
        <v>3.033333333333333</v>
      </c>
      <c r="Y16" s="35">
        <f>($A16-$C$1)*Y$2/$B$1</f>
        <v>3.2666666666666666</v>
      </c>
      <c r="Z16" s="35">
        <f>($A16-$C$1)*Z$2/$B$1</f>
        <v>3.5</v>
      </c>
      <c r="AA16" s="35">
        <f>($A16-$C$1)*AA$2/$B$1</f>
        <v>3.7333333333333334</v>
      </c>
      <c r="AB16" s="35">
        <f>($A16-$C$1)*AB$2/$B$1</f>
        <v>3.966666666666667</v>
      </c>
      <c r="AC16" s="35">
        <f>($A16-$C$1)*AC$2/$B$1</f>
        <v>4.2</v>
      </c>
      <c r="AD16" s="35">
        <f>($A16-$C$1)*AD$2/$B$1</f>
        <v>4.433333333333334</v>
      </c>
      <c r="AE16" s="35">
        <f>($A16-$C$1)*AE$2/$B$1</f>
        <v>4.666666666666667</v>
      </c>
    </row>
    <row r="17" spans="1:31" ht="12.75">
      <c r="A17">
        <v>1955</v>
      </c>
      <c r="C17">
        <f t="shared" si="1"/>
        <v>0.25</v>
      </c>
      <c r="D17" s="8">
        <f t="shared" si="2"/>
        <v>0.25</v>
      </c>
      <c r="E17" s="8"/>
      <c r="F17">
        <f t="shared" si="3"/>
        <v>2.75</v>
      </c>
      <c r="G17" s="8">
        <f t="shared" si="4"/>
        <v>2.75</v>
      </c>
      <c r="I17">
        <f t="shared" si="5"/>
        <v>5</v>
      </c>
      <c r="J17" s="8">
        <f t="shared" si="6"/>
        <v>5</v>
      </c>
      <c r="L17" s="35">
        <f>($A17-$C$1)*L$2/$B$1</f>
        <v>0.25</v>
      </c>
      <c r="M17" s="35">
        <f>($A17-$C$1)*M$2/$B$1</f>
        <v>0.5</v>
      </c>
      <c r="N17" s="35">
        <f>($A17-$C$1)*N$2/$B$1</f>
        <v>0.75</v>
      </c>
      <c r="O17" s="35">
        <f>($A17-$C$1)*O$2/$B$1</f>
        <v>1</v>
      </c>
      <c r="P17" s="35">
        <f>($A17-$C$1)*P$2/$B$1</f>
        <v>1.25</v>
      </c>
      <c r="Q17" s="35">
        <f>($A17-$C$1)*Q$2/$B$1</f>
        <v>1.5</v>
      </c>
      <c r="R17" s="35">
        <f>($A17-$C$1)*R$2/$B$1</f>
        <v>1.75</v>
      </c>
      <c r="S17" s="35">
        <f>($A17-$C$1)*S$2/$B$1</f>
        <v>2</v>
      </c>
      <c r="T17" s="35">
        <f>($A17-$C$1)*T$2/$B$1</f>
        <v>2.25</v>
      </c>
      <c r="U17" s="35">
        <f>($A17-$C$1)*U$2/$B$1</f>
        <v>2.5</v>
      </c>
      <c r="V17" s="35">
        <f>($A17-$C$1)*V$2/$B$1</f>
        <v>2.75</v>
      </c>
      <c r="W17" s="35">
        <f>($A17-$C$1)*W$2/$B$1</f>
        <v>3</v>
      </c>
      <c r="X17" s="35">
        <f>($A17-$C$1)*X$2/$B$1</f>
        <v>3.25</v>
      </c>
      <c r="Y17" s="35">
        <f>($A17-$C$1)*Y$2/$B$1</f>
        <v>3.5</v>
      </c>
      <c r="Z17" s="35">
        <f>($A17-$C$1)*Z$2/$B$1</f>
        <v>3.75</v>
      </c>
      <c r="AA17" s="35">
        <f>($A17-$C$1)*AA$2/$B$1</f>
        <v>4</v>
      </c>
      <c r="AB17" s="35">
        <f>($A17-$C$1)*AB$2/$B$1</f>
        <v>4.25</v>
      </c>
      <c r="AC17" s="35">
        <f>($A17-$C$1)*AC$2/$B$1</f>
        <v>4.5</v>
      </c>
      <c r="AD17" s="35">
        <f>($A17-$C$1)*AD$2/$B$1</f>
        <v>4.75</v>
      </c>
      <c r="AE17" s="35">
        <f>($A17-$C$1)*AE$2/$B$1</f>
        <v>5</v>
      </c>
    </row>
    <row r="18" spans="1:31" ht="12.75">
      <c r="A18">
        <v>1956</v>
      </c>
      <c r="C18">
        <f t="shared" si="1"/>
        <v>0.26666666666666666</v>
      </c>
      <c r="D18" s="8">
        <f t="shared" si="2"/>
        <v>0.26666666666666666</v>
      </c>
      <c r="E18" s="8"/>
      <c r="F18">
        <f t="shared" si="3"/>
        <v>2.933333333333333</v>
      </c>
      <c r="G18" s="8">
        <f t="shared" si="4"/>
        <v>2.933333333333333</v>
      </c>
      <c r="I18">
        <f t="shared" si="5"/>
        <v>5.333333333333333</v>
      </c>
      <c r="J18" s="8">
        <f t="shared" si="6"/>
        <v>5.333333333333333</v>
      </c>
      <c r="L18" s="35">
        <f>($A18-$C$1)*L$2/$B$1</f>
        <v>0.26666666666666666</v>
      </c>
      <c r="M18" s="35">
        <f>($A18-$C$1)*M$2/$B$1</f>
        <v>0.5333333333333333</v>
      </c>
      <c r="N18" s="35">
        <f>($A18-$C$1)*N$2/$B$1</f>
        <v>0.8</v>
      </c>
      <c r="O18" s="35">
        <f>($A18-$C$1)*O$2/$B$1</f>
        <v>1.0666666666666667</v>
      </c>
      <c r="P18" s="35">
        <f>($A18-$C$1)*P$2/$B$1</f>
        <v>1.3333333333333333</v>
      </c>
      <c r="Q18" s="35">
        <f>($A18-$C$1)*Q$2/$B$1</f>
        <v>1.6</v>
      </c>
      <c r="R18" s="35">
        <f>($A18-$C$1)*R$2/$B$1</f>
        <v>1.8666666666666667</v>
      </c>
      <c r="S18" s="35">
        <f>($A18-$C$1)*S$2/$B$1</f>
        <v>2.1333333333333333</v>
      </c>
      <c r="T18" s="35">
        <f>($A18-$C$1)*T$2/$B$1</f>
        <v>2.4</v>
      </c>
      <c r="U18" s="35">
        <f>($A18-$C$1)*U$2/$B$1</f>
        <v>2.6666666666666665</v>
      </c>
      <c r="V18" s="35">
        <f>($A18-$C$1)*V$2/$B$1</f>
        <v>2.933333333333333</v>
      </c>
      <c r="W18" s="35">
        <f>($A18-$C$1)*W$2/$B$1</f>
        <v>3.2</v>
      </c>
      <c r="X18" s="35">
        <f>($A18-$C$1)*X$2/$B$1</f>
        <v>3.466666666666667</v>
      </c>
      <c r="Y18" s="35">
        <f>($A18-$C$1)*Y$2/$B$1</f>
        <v>3.7333333333333334</v>
      </c>
      <c r="Z18" s="35">
        <f>($A18-$C$1)*Z$2/$B$1</f>
        <v>4</v>
      </c>
      <c r="AA18" s="35">
        <f>($A18-$C$1)*AA$2/$B$1</f>
        <v>4.266666666666667</v>
      </c>
      <c r="AB18" s="35">
        <f>($A18-$C$1)*AB$2/$B$1</f>
        <v>4.533333333333333</v>
      </c>
      <c r="AC18" s="35">
        <f>($A18-$C$1)*AC$2/$B$1</f>
        <v>4.8</v>
      </c>
      <c r="AD18" s="35">
        <f>($A18-$C$1)*AD$2/$B$1</f>
        <v>5.066666666666666</v>
      </c>
      <c r="AE18" s="35">
        <f>($A18-$C$1)*AE$2/$B$1</f>
        <v>5.333333333333333</v>
      </c>
    </row>
    <row r="19" spans="1:31" ht="12.75">
      <c r="A19">
        <v>1957</v>
      </c>
      <c r="C19">
        <f t="shared" si="1"/>
        <v>0.2833333333333333</v>
      </c>
      <c r="D19" s="8">
        <f t="shared" si="2"/>
        <v>0.2833333333333333</v>
      </c>
      <c r="E19" s="8"/>
      <c r="F19">
        <f>($A19-C$1)*F$2/B$1</f>
        <v>3.1166666666666667</v>
      </c>
      <c r="G19" s="8">
        <f t="shared" si="4"/>
        <v>3.1166666666666667</v>
      </c>
      <c r="I19">
        <f t="shared" si="5"/>
        <v>5.666666666666667</v>
      </c>
      <c r="J19" s="8">
        <f t="shared" si="6"/>
        <v>5.666666666666667</v>
      </c>
      <c r="L19" s="35">
        <f>($A19-$C$1)*L$2/$B$1</f>
        <v>0.2833333333333333</v>
      </c>
      <c r="M19" s="35">
        <f>($A19-$C$1)*M$2/$B$1</f>
        <v>0.5666666666666667</v>
      </c>
      <c r="N19" s="35">
        <f>($A19-$C$1)*N$2/$B$1</f>
        <v>0.85</v>
      </c>
      <c r="O19" s="35">
        <f>($A19-$C$1)*O$2/$B$1</f>
        <v>1.1333333333333333</v>
      </c>
      <c r="P19" s="35">
        <f>($A19-$C$1)*P$2/$B$1</f>
        <v>1.4166666666666667</v>
      </c>
      <c r="Q19" s="35">
        <f>($A19-$C$1)*Q$2/$B$1</f>
        <v>1.7</v>
      </c>
      <c r="R19" s="35">
        <f>($A19-$C$1)*R$2/$B$1</f>
        <v>1.9833333333333334</v>
      </c>
      <c r="S19" s="35">
        <f>($A19-$C$1)*S$2/$B$1</f>
        <v>2.2666666666666666</v>
      </c>
      <c r="T19" s="35">
        <f>($A19-$C$1)*T$2/$B$1</f>
        <v>2.55</v>
      </c>
      <c r="U19" s="35">
        <f>($A19-$C$1)*U$2/$B$1</f>
        <v>2.8333333333333335</v>
      </c>
      <c r="V19" s="35">
        <f>($A19-$C$1)*V$2/$B$1</f>
        <v>3.1166666666666667</v>
      </c>
      <c r="W19" s="35">
        <f>($A19-$C$1)*W$2/$B$1</f>
        <v>3.4</v>
      </c>
      <c r="X19" s="35">
        <f>($A19-$C$1)*X$2/$B$1</f>
        <v>3.683333333333333</v>
      </c>
      <c r="Y19" s="35">
        <f>($A19-$C$1)*Y$2/$B$1</f>
        <v>3.966666666666667</v>
      </c>
      <c r="Z19" s="35">
        <f>($A19-$C$1)*Z$2/$B$1</f>
        <v>4.25</v>
      </c>
      <c r="AA19" s="35">
        <f>($A19-$C$1)*AA$2/$B$1</f>
        <v>4.533333333333333</v>
      </c>
      <c r="AB19" s="35">
        <f>($A19-$C$1)*AB$2/$B$1</f>
        <v>4.816666666666666</v>
      </c>
      <c r="AC19" s="35">
        <f>($A19-$C$1)*AC$2/$B$1</f>
        <v>5.1</v>
      </c>
      <c r="AD19" s="35">
        <f>($A19-$C$1)*AD$2/$B$1</f>
        <v>5.383333333333334</v>
      </c>
      <c r="AE19" s="35">
        <f>($A19-$C$1)*AE$2/$B$1</f>
        <v>5.666666666666667</v>
      </c>
    </row>
    <row r="20" spans="1:31" ht="12.75">
      <c r="A20">
        <v>1958</v>
      </c>
      <c r="C20">
        <f t="shared" si="1"/>
        <v>0.3</v>
      </c>
      <c r="D20" s="8">
        <f t="shared" si="2"/>
        <v>0.3</v>
      </c>
      <c r="E20" s="8"/>
      <c r="F20">
        <f t="shared" si="3"/>
        <v>3.3</v>
      </c>
      <c r="G20" s="8">
        <f t="shared" si="4"/>
        <v>3.3</v>
      </c>
      <c r="I20">
        <f t="shared" si="5"/>
        <v>6</v>
      </c>
      <c r="J20" s="8">
        <f t="shared" si="6"/>
        <v>6</v>
      </c>
      <c r="L20" s="35">
        <f>($A20-$C$1)*L$2/$B$1</f>
        <v>0.3</v>
      </c>
      <c r="M20" s="35">
        <f>($A20-$C$1)*M$2/$B$1</f>
        <v>0.6</v>
      </c>
      <c r="N20" s="35">
        <f>($A20-$C$1)*N$2/$B$1</f>
        <v>0.9</v>
      </c>
      <c r="O20" s="35">
        <f>($A20-$C$1)*O$2/$B$1</f>
        <v>1.2</v>
      </c>
      <c r="P20" s="35">
        <f>($A20-$C$1)*P$2/$B$1</f>
        <v>1.5</v>
      </c>
      <c r="Q20" s="35">
        <f>($A20-$C$1)*Q$2/$B$1</f>
        <v>1.8</v>
      </c>
      <c r="R20" s="35">
        <f>($A20-$C$1)*R$2/$B$1</f>
        <v>2.1</v>
      </c>
      <c r="S20" s="35">
        <f>($A20-$C$1)*S$2/$B$1</f>
        <v>2.4</v>
      </c>
      <c r="T20" s="35">
        <f>($A20-$C$1)*T$2/$B$1</f>
        <v>2.7</v>
      </c>
      <c r="U20" s="35">
        <f>($A20-$C$1)*U$2/$B$1</f>
        <v>3</v>
      </c>
      <c r="V20" s="35">
        <f>($A20-$C$1)*V$2/$B$1</f>
        <v>3.3</v>
      </c>
      <c r="W20" s="35">
        <f>($A20-$C$1)*W$2/$B$1</f>
        <v>3.6</v>
      </c>
      <c r="X20" s="35">
        <f>($A20-$C$1)*X$2/$B$1</f>
        <v>3.9</v>
      </c>
      <c r="Y20" s="35">
        <f>($A20-$C$1)*Y$2/$B$1</f>
        <v>4.2</v>
      </c>
      <c r="Z20" s="35">
        <f>($A20-$C$1)*Z$2/$B$1</f>
        <v>4.5</v>
      </c>
      <c r="AA20" s="35">
        <f>($A20-$C$1)*AA$2/$B$1</f>
        <v>4.8</v>
      </c>
      <c r="AB20" s="35">
        <f>($A20-$C$1)*AB$2/$B$1</f>
        <v>5.1</v>
      </c>
      <c r="AC20" s="35">
        <f>($A20-$C$1)*AC$2/$B$1</f>
        <v>5.4</v>
      </c>
      <c r="AD20" s="35">
        <f>($A20-$C$1)*AD$2/$B$1</f>
        <v>5.7</v>
      </c>
      <c r="AE20" s="35">
        <f>($A20-$C$1)*AE$2/$B$1</f>
        <v>6</v>
      </c>
    </row>
    <row r="21" spans="1:31" ht="12.75">
      <c r="A21">
        <v>1959</v>
      </c>
      <c r="C21">
        <f t="shared" si="1"/>
        <v>0.31666666666666665</v>
      </c>
      <c r="D21" s="8">
        <f t="shared" si="2"/>
        <v>0.31666666666666665</v>
      </c>
      <c r="E21" s="8"/>
      <c r="F21">
        <f t="shared" si="3"/>
        <v>3.4833333333333334</v>
      </c>
      <c r="G21" s="8">
        <f t="shared" si="4"/>
        <v>3.4833333333333334</v>
      </c>
      <c r="I21">
        <f t="shared" si="5"/>
        <v>6.333333333333333</v>
      </c>
      <c r="J21" s="8">
        <f t="shared" si="6"/>
        <v>6.333333333333333</v>
      </c>
      <c r="L21" s="35">
        <f>($A21-$C$1)*L$2/$B$1</f>
        <v>0.31666666666666665</v>
      </c>
      <c r="M21" s="35">
        <f>($A21-$C$1)*M$2/$B$1</f>
        <v>0.6333333333333333</v>
      </c>
      <c r="N21" s="35">
        <f>($A21-$C$1)*N$2/$B$1</f>
        <v>0.95</v>
      </c>
      <c r="O21" s="35">
        <f>($A21-$C$1)*O$2/$B$1</f>
        <v>1.2666666666666666</v>
      </c>
      <c r="P21" s="35">
        <f>($A21-$C$1)*P$2/$B$1</f>
        <v>1.5833333333333333</v>
      </c>
      <c r="Q21" s="35">
        <f>($A21-$C$1)*Q$2/$B$1</f>
        <v>1.9</v>
      </c>
      <c r="R21" s="35">
        <f>($A21-$C$1)*R$2/$B$1</f>
        <v>2.216666666666667</v>
      </c>
      <c r="S21" s="35">
        <f>($A21-$C$1)*S$2/$B$1</f>
        <v>2.533333333333333</v>
      </c>
      <c r="T21" s="35">
        <f>($A21-$C$1)*T$2/$B$1</f>
        <v>2.85</v>
      </c>
      <c r="U21" s="35">
        <f>($A21-$C$1)*U$2/$B$1</f>
        <v>3.1666666666666665</v>
      </c>
      <c r="V21" s="35">
        <f>($A21-$C$1)*V$2/$B$1</f>
        <v>3.4833333333333334</v>
      </c>
      <c r="W21" s="35">
        <f>($A21-$C$1)*W$2/$B$1</f>
        <v>3.8</v>
      </c>
      <c r="X21" s="35">
        <f>($A21-$C$1)*X$2/$B$1</f>
        <v>4.116666666666666</v>
      </c>
      <c r="Y21" s="35">
        <f>($A21-$C$1)*Y$2/$B$1</f>
        <v>4.433333333333334</v>
      </c>
      <c r="Z21" s="35">
        <f>($A21-$C$1)*Z$2/$B$1</f>
        <v>4.75</v>
      </c>
      <c r="AA21" s="35">
        <f>($A21-$C$1)*AA$2/$B$1</f>
        <v>5.066666666666666</v>
      </c>
      <c r="AB21" s="35">
        <f>($A21-$C$1)*AB$2/$B$1</f>
        <v>5.383333333333334</v>
      </c>
      <c r="AC21" s="35">
        <f>($A21-$C$1)*AC$2/$B$1</f>
        <v>5.7</v>
      </c>
      <c r="AD21" s="35">
        <f>($A21-$C$1)*AD$2/$B$1</f>
        <v>6.016666666666667</v>
      </c>
      <c r="AE21" s="35">
        <f>($A21-$C$1)*AE$2/$B$1</f>
        <v>6.333333333333333</v>
      </c>
    </row>
    <row r="22" spans="1:31" ht="12.75">
      <c r="A22">
        <v>1960</v>
      </c>
      <c r="C22">
        <f t="shared" si="1"/>
        <v>0.3333333333333333</v>
      </c>
      <c r="D22" s="8">
        <f t="shared" si="2"/>
        <v>0.3333333333333333</v>
      </c>
      <c r="E22" s="8"/>
      <c r="F22">
        <f t="shared" si="3"/>
        <v>3.6666666666666665</v>
      </c>
      <c r="G22" s="8">
        <f t="shared" si="4"/>
        <v>3.6666666666666665</v>
      </c>
      <c r="I22">
        <f t="shared" si="5"/>
        <v>6.666666666666667</v>
      </c>
      <c r="J22" s="8">
        <f t="shared" si="6"/>
        <v>6.666666666666667</v>
      </c>
      <c r="L22" s="35">
        <f>($A22-$C$1)*L$2/$B$1</f>
        <v>0.3333333333333333</v>
      </c>
      <c r="M22" s="35">
        <f>($A22-$C$1)*M$2/$B$1</f>
        <v>0.6666666666666666</v>
      </c>
      <c r="N22" s="35">
        <f>($A22-$C$1)*N$2/$B$1</f>
        <v>1</v>
      </c>
      <c r="O22" s="35">
        <f>($A22-$C$1)*O$2/$B$1</f>
        <v>1.3333333333333333</v>
      </c>
      <c r="P22" s="35">
        <f>($A22-$C$1)*P$2/$B$1</f>
        <v>1.6666666666666667</v>
      </c>
      <c r="Q22" s="35">
        <f>($A22-$C$1)*Q$2/$B$1</f>
        <v>2</v>
      </c>
      <c r="R22" s="35">
        <f>($A22-$C$1)*R$2/$B$1</f>
        <v>2.3333333333333335</v>
      </c>
      <c r="S22" s="35">
        <f>($A22-$C$1)*S$2/$B$1</f>
        <v>2.6666666666666665</v>
      </c>
      <c r="T22" s="35">
        <f>($A22-$C$1)*T$2/$B$1</f>
        <v>3</v>
      </c>
      <c r="U22" s="35">
        <f>($A22-$C$1)*U$2/$B$1</f>
        <v>3.3333333333333335</v>
      </c>
      <c r="V22" s="35">
        <f>($A22-$C$1)*V$2/$B$1</f>
        <v>3.6666666666666665</v>
      </c>
      <c r="W22" s="35">
        <f>($A22-$C$1)*W$2/$B$1</f>
        <v>4</v>
      </c>
      <c r="X22" s="35">
        <f>($A22-$C$1)*X$2/$B$1</f>
        <v>4.333333333333333</v>
      </c>
      <c r="Y22" s="35">
        <f>($A22-$C$1)*Y$2/$B$1</f>
        <v>4.666666666666667</v>
      </c>
      <c r="Z22" s="35">
        <f>($A22-$C$1)*Z$2/$B$1</f>
        <v>5</v>
      </c>
      <c r="AA22" s="35">
        <f>($A22-$C$1)*AA$2/$B$1</f>
        <v>5.333333333333333</v>
      </c>
      <c r="AB22" s="35">
        <f>($A22-$C$1)*AB$2/$B$1</f>
        <v>5.666666666666667</v>
      </c>
      <c r="AC22" s="35">
        <f>($A22-$C$1)*AC$2/$B$1</f>
        <v>6</v>
      </c>
      <c r="AD22" s="35">
        <f>($A22-$C$1)*AD$2/$B$1</f>
        <v>6.333333333333333</v>
      </c>
      <c r="AE22" s="35">
        <f>($A22-$C$1)*AE$2/$B$1</f>
        <v>6.666666666666667</v>
      </c>
    </row>
    <row r="23" spans="1:31" ht="12.75">
      <c r="A23">
        <v>1961</v>
      </c>
      <c r="C23">
        <f t="shared" si="1"/>
        <v>0.35</v>
      </c>
      <c r="D23" s="8">
        <f t="shared" si="2"/>
        <v>0.35</v>
      </c>
      <c r="E23" s="8"/>
      <c r="F23">
        <f t="shared" si="3"/>
        <v>3.85</v>
      </c>
      <c r="G23" s="8">
        <f t="shared" si="4"/>
        <v>3.85</v>
      </c>
      <c r="I23">
        <f t="shared" si="5"/>
        <v>7</v>
      </c>
      <c r="J23" s="8">
        <f t="shared" si="6"/>
        <v>7</v>
      </c>
      <c r="L23" s="35">
        <f>($A23-$C$1)*L$2/$B$1</f>
        <v>0.35</v>
      </c>
      <c r="M23" s="35">
        <f>($A23-$C$1)*M$2/$B$1</f>
        <v>0.7</v>
      </c>
      <c r="N23" s="35">
        <f>($A23-$C$1)*N$2/$B$1</f>
        <v>1.05</v>
      </c>
      <c r="O23" s="35">
        <f>($A23-$C$1)*O$2/$B$1</f>
        <v>1.4</v>
      </c>
      <c r="P23" s="35">
        <f>($A23-$C$1)*P$2/$B$1</f>
        <v>1.75</v>
      </c>
      <c r="Q23" s="35">
        <f>($A23-$C$1)*Q$2/$B$1</f>
        <v>2.1</v>
      </c>
      <c r="R23" s="35">
        <f>($A23-$C$1)*R$2/$B$1</f>
        <v>2.45</v>
      </c>
      <c r="S23" s="35">
        <f>($A23-$C$1)*S$2/$B$1</f>
        <v>2.8</v>
      </c>
      <c r="T23" s="35">
        <f>($A23-$C$1)*T$2/$B$1</f>
        <v>3.15</v>
      </c>
      <c r="U23" s="35">
        <f>($A23-$C$1)*U$2/$B$1</f>
        <v>3.5</v>
      </c>
      <c r="V23" s="35">
        <f>($A23-$C$1)*V$2/$B$1</f>
        <v>3.85</v>
      </c>
      <c r="W23" s="35">
        <f>($A23-$C$1)*W$2/$B$1</f>
        <v>4.2</v>
      </c>
      <c r="X23" s="35">
        <f>($A23-$C$1)*X$2/$B$1</f>
        <v>4.55</v>
      </c>
      <c r="Y23" s="35">
        <f>($A23-$C$1)*Y$2/$B$1</f>
        <v>4.9</v>
      </c>
      <c r="Z23" s="35">
        <f>($A23-$C$1)*Z$2/$B$1</f>
        <v>5.25</v>
      </c>
      <c r="AA23" s="35">
        <f>($A23-$C$1)*AA$2/$B$1</f>
        <v>5.6</v>
      </c>
      <c r="AB23" s="35">
        <f>($A23-$C$1)*AB$2/$B$1</f>
        <v>5.95</v>
      </c>
      <c r="AC23" s="35">
        <f>($A23-$C$1)*AC$2/$B$1</f>
        <v>6.3</v>
      </c>
      <c r="AD23" s="35">
        <f>($A23-$C$1)*AD$2/$B$1</f>
        <v>6.65</v>
      </c>
      <c r="AE23" s="35">
        <f>($A23-$C$1)*AE$2/$B$1</f>
        <v>7</v>
      </c>
    </row>
    <row r="24" spans="1:31" ht="12.75">
      <c r="A24">
        <v>1962</v>
      </c>
      <c r="C24">
        <f t="shared" si="1"/>
        <v>0.36666666666666664</v>
      </c>
      <c r="D24" s="8">
        <f t="shared" si="2"/>
        <v>0.36666666666666664</v>
      </c>
      <c r="E24" s="8"/>
      <c r="F24">
        <f t="shared" si="3"/>
        <v>4.033333333333333</v>
      </c>
      <c r="G24" s="8">
        <f t="shared" si="4"/>
        <v>4.033333333333333</v>
      </c>
      <c r="I24">
        <f t="shared" si="5"/>
        <v>7.333333333333333</v>
      </c>
      <c r="J24" s="8">
        <f t="shared" si="6"/>
        <v>7.333333333333333</v>
      </c>
      <c r="L24" s="35">
        <f>($A24-$C$1)*L$2/$B$1</f>
        <v>0.36666666666666664</v>
      </c>
      <c r="M24" s="35">
        <f>($A24-$C$1)*M$2/$B$1</f>
        <v>0.7333333333333333</v>
      </c>
      <c r="N24" s="35">
        <f>($A24-$C$1)*N$2/$B$1</f>
        <v>1.1</v>
      </c>
      <c r="O24" s="35">
        <f>($A24-$C$1)*O$2/$B$1</f>
        <v>1.4666666666666666</v>
      </c>
      <c r="P24" s="35">
        <f>($A24-$C$1)*P$2/$B$1</f>
        <v>1.8333333333333333</v>
      </c>
      <c r="Q24" s="35">
        <f>($A24-$C$1)*Q$2/$B$1</f>
        <v>2.2</v>
      </c>
      <c r="R24" s="35">
        <f>($A24-$C$1)*R$2/$B$1</f>
        <v>2.566666666666667</v>
      </c>
      <c r="S24" s="35">
        <f>($A24-$C$1)*S$2/$B$1</f>
        <v>2.933333333333333</v>
      </c>
      <c r="T24" s="35">
        <f>($A24-$C$1)*T$2/$B$1</f>
        <v>3.3</v>
      </c>
      <c r="U24" s="35">
        <f>($A24-$C$1)*U$2/$B$1</f>
        <v>3.6666666666666665</v>
      </c>
      <c r="V24" s="35">
        <f>($A24-$C$1)*V$2/$B$1</f>
        <v>4.033333333333333</v>
      </c>
      <c r="W24" s="35">
        <f>($A24-$C$1)*W$2/$B$1</f>
        <v>4.4</v>
      </c>
      <c r="X24" s="35">
        <f>($A24-$C$1)*X$2/$B$1</f>
        <v>4.766666666666667</v>
      </c>
      <c r="Y24" s="35">
        <f>($A24-$C$1)*Y$2/$B$1</f>
        <v>5.133333333333334</v>
      </c>
      <c r="Z24" s="35">
        <f>($A24-$C$1)*Z$2/$B$1</f>
        <v>5.5</v>
      </c>
      <c r="AA24" s="35">
        <f>($A24-$C$1)*AA$2/$B$1</f>
        <v>5.866666666666666</v>
      </c>
      <c r="AB24" s="35">
        <f>($A24-$C$1)*AB$2/$B$1</f>
        <v>6.233333333333333</v>
      </c>
      <c r="AC24" s="35">
        <f>($A24-$C$1)*AC$2/$B$1</f>
        <v>6.6</v>
      </c>
      <c r="AD24" s="35">
        <f>($A24-$C$1)*AD$2/$B$1</f>
        <v>6.966666666666667</v>
      </c>
      <c r="AE24" s="35">
        <f>($A24-$C$1)*AE$2/$B$1</f>
        <v>7.333333333333333</v>
      </c>
    </row>
    <row r="25" spans="1:31" ht="12.75">
      <c r="A25">
        <v>1963</v>
      </c>
      <c r="C25">
        <f t="shared" si="1"/>
        <v>0.38333333333333336</v>
      </c>
      <c r="D25" s="8">
        <f t="shared" si="2"/>
        <v>0.38333333333333336</v>
      </c>
      <c r="E25" s="8"/>
      <c r="F25">
        <f t="shared" si="3"/>
        <v>4.216666666666667</v>
      </c>
      <c r="G25" s="8">
        <f t="shared" si="4"/>
        <v>4.216666666666667</v>
      </c>
      <c r="I25">
        <f t="shared" si="5"/>
        <v>7.666666666666667</v>
      </c>
      <c r="J25" s="8">
        <f t="shared" si="6"/>
        <v>7.666666666666667</v>
      </c>
      <c r="L25" s="35">
        <f>($A25-$C$1)*L$2/$B$1</f>
        <v>0.38333333333333336</v>
      </c>
      <c r="M25" s="35">
        <f>($A25-$C$1)*M$2/$B$1</f>
        <v>0.7666666666666667</v>
      </c>
      <c r="N25" s="35">
        <f>($A25-$C$1)*N$2/$B$1</f>
        <v>1.15</v>
      </c>
      <c r="O25" s="35">
        <f>($A25-$C$1)*O$2/$B$1</f>
        <v>1.5333333333333334</v>
      </c>
      <c r="P25" s="35">
        <f>($A25-$C$1)*P$2/$B$1</f>
        <v>1.9166666666666667</v>
      </c>
      <c r="Q25" s="35">
        <f>($A25-$C$1)*Q$2/$B$1</f>
        <v>2.3</v>
      </c>
      <c r="R25" s="35">
        <f>($A25-$C$1)*R$2/$B$1</f>
        <v>2.683333333333333</v>
      </c>
      <c r="S25" s="35">
        <f>($A25-$C$1)*S$2/$B$1</f>
        <v>3.066666666666667</v>
      </c>
      <c r="T25" s="35">
        <f>($A25-$C$1)*T$2/$B$1</f>
        <v>3.45</v>
      </c>
      <c r="U25" s="35">
        <f>($A25-$C$1)*U$2/$B$1</f>
        <v>3.8333333333333335</v>
      </c>
      <c r="V25" s="35">
        <f>($A25-$C$1)*V$2/$B$1</f>
        <v>4.216666666666667</v>
      </c>
      <c r="W25" s="35">
        <f>($A25-$C$1)*W$2/$B$1</f>
        <v>4.6</v>
      </c>
      <c r="X25" s="35">
        <f>($A25-$C$1)*X$2/$B$1</f>
        <v>4.983333333333333</v>
      </c>
      <c r="Y25" s="35">
        <f>($A25-$C$1)*Y$2/$B$1</f>
        <v>5.366666666666666</v>
      </c>
      <c r="Z25" s="35">
        <f>($A25-$C$1)*Z$2/$B$1</f>
        <v>5.75</v>
      </c>
      <c r="AA25" s="35">
        <f>($A25-$C$1)*AA$2/$B$1</f>
        <v>6.133333333333334</v>
      </c>
      <c r="AB25" s="35">
        <f>($A25-$C$1)*AB$2/$B$1</f>
        <v>6.516666666666667</v>
      </c>
      <c r="AC25" s="35">
        <f>($A25-$C$1)*AC$2/$B$1</f>
        <v>6.9</v>
      </c>
      <c r="AD25" s="35">
        <f>($A25-$C$1)*AD$2/$B$1</f>
        <v>7.283333333333333</v>
      </c>
      <c r="AE25" s="35">
        <f>($A25-$C$1)*AE$2/$B$1</f>
        <v>7.666666666666667</v>
      </c>
    </row>
    <row r="26" spans="1:31" ht="12.75">
      <c r="A26">
        <v>1964</v>
      </c>
      <c r="C26">
        <f t="shared" si="1"/>
        <v>0.4</v>
      </c>
      <c r="D26" s="8">
        <f t="shared" si="2"/>
        <v>0.4</v>
      </c>
      <c r="E26" s="8"/>
      <c r="F26">
        <f t="shared" si="3"/>
        <v>4.4</v>
      </c>
      <c r="G26" s="8">
        <f t="shared" si="4"/>
        <v>4.4</v>
      </c>
      <c r="I26">
        <f t="shared" si="5"/>
        <v>8</v>
      </c>
      <c r="J26" s="8">
        <f t="shared" si="6"/>
        <v>8</v>
      </c>
      <c r="L26" s="35">
        <f>($A26-$C$1)*L$2/$B$1</f>
        <v>0.4</v>
      </c>
      <c r="M26" s="35">
        <f>($A26-$C$1)*M$2/$B$1</f>
        <v>0.8</v>
      </c>
      <c r="N26" s="35">
        <f>($A26-$C$1)*N$2/$B$1</f>
        <v>1.2</v>
      </c>
      <c r="O26" s="35">
        <f>($A26-$C$1)*O$2/$B$1</f>
        <v>1.6</v>
      </c>
      <c r="P26" s="35">
        <f>($A26-$C$1)*P$2/$B$1</f>
        <v>2</v>
      </c>
      <c r="Q26" s="35">
        <f>($A26-$C$1)*Q$2/$B$1</f>
        <v>2.4</v>
      </c>
      <c r="R26" s="35">
        <f>($A26-$C$1)*R$2/$B$1</f>
        <v>2.8</v>
      </c>
      <c r="S26" s="35">
        <f>($A26-$C$1)*S$2/$B$1</f>
        <v>3.2</v>
      </c>
      <c r="T26" s="35">
        <f>($A26-$C$1)*T$2/$B$1</f>
        <v>3.6</v>
      </c>
      <c r="U26" s="35">
        <f>($A26-$C$1)*U$2/$B$1</f>
        <v>4</v>
      </c>
      <c r="V26" s="35">
        <f>($A26-$C$1)*V$2/$B$1</f>
        <v>4.4</v>
      </c>
      <c r="W26" s="35">
        <f>($A26-$C$1)*W$2/$B$1</f>
        <v>4.8</v>
      </c>
      <c r="X26" s="35">
        <f>($A26-$C$1)*X$2/$B$1</f>
        <v>5.2</v>
      </c>
      <c r="Y26" s="35">
        <f>($A26-$C$1)*Y$2/$B$1</f>
        <v>5.6</v>
      </c>
      <c r="Z26" s="35">
        <f>($A26-$C$1)*Z$2/$B$1</f>
        <v>6</v>
      </c>
      <c r="AA26" s="35">
        <f>($A26-$C$1)*AA$2/$B$1</f>
        <v>6.4</v>
      </c>
      <c r="AB26" s="35">
        <f>($A26-$C$1)*AB$2/$B$1</f>
        <v>6.8</v>
      </c>
      <c r="AC26" s="35">
        <f>($A26-$C$1)*AC$2/$B$1</f>
        <v>7.2</v>
      </c>
      <c r="AD26" s="35">
        <f>($A26-$C$1)*AD$2/$B$1</f>
        <v>7.6</v>
      </c>
      <c r="AE26" s="35">
        <f>($A26-$C$1)*AE$2/$B$1</f>
        <v>8</v>
      </c>
    </row>
    <row r="27" spans="1:31" ht="12.75">
      <c r="A27">
        <v>1965</v>
      </c>
      <c r="C27">
        <f t="shared" si="1"/>
        <v>0.4166666666666667</v>
      </c>
      <c r="D27" s="8">
        <f t="shared" si="2"/>
        <v>0.4166666666666667</v>
      </c>
      <c r="E27" s="8"/>
      <c r="F27">
        <f t="shared" si="3"/>
        <v>4.583333333333333</v>
      </c>
      <c r="G27" s="8">
        <f t="shared" si="4"/>
        <v>4.583333333333333</v>
      </c>
      <c r="I27">
        <f t="shared" si="5"/>
        <v>8.333333333333334</v>
      </c>
      <c r="J27" s="8">
        <f t="shared" si="6"/>
        <v>8.333333333333334</v>
      </c>
      <c r="L27" s="35">
        <f>($A27-$C$1)*L$2/$B$1</f>
        <v>0.4166666666666667</v>
      </c>
      <c r="M27" s="35">
        <f>($A27-$C$1)*M$2/$B$1</f>
        <v>0.8333333333333334</v>
      </c>
      <c r="N27" s="35">
        <f>($A27-$C$1)*N$2/$B$1</f>
        <v>1.25</v>
      </c>
      <c r="O27" s="35">
        <f>($A27-$C$1)*O$2/$B$1</f>
        <v>1.6666666666666667</v>
      </c>
      <c r="P27" s="35">
        <f>($A27-$C$1)*P$2/$B$1</f>
        <v>2.0833333333333335</v>
      </c>
      <c r="Q27" s="35">
        <f>($A27-$C$1)*Q$2/$B$1</f>
        <v>2.5</v>
      </c>
      <c r="R27" s="35">
        <f>($A27-$C$1)*R$2/$B$1</f>
        <v>2.9166666666666665</v>
      </c>
      <c r="S27" s="35">
        <f>($A27-$C$1)*S$2/$B$1</f>
        <v>3.3333333333333335</v>
      </c>
      <c r="T27" s="35">
        <f>($A27-$C$1)*T$2/$B$1</f>
        <v>3.75</v>
      </c>
      <c r="U27" s="35">
        <f>($A27-$C$1)*U$2/$B$1</f>
        <v>4.166666666666667</v>
      </c>
      <c r="V27" s="35">
        <f>($A27-$C$1)*V$2/$B$1</f>
        <v>4.583333333333333</v>
      </c>
      <c r="W27" s="35">
        <f>($A27-$C$1)*W$2/$B$1</f>
        <v>5</v>
      </c>
      <c r="X27" s="35">
        <f>($A27-$C$1)*X$2/$B$1</f>
        <v>5.416666666666667</v>
      </c>
      <c r="Y27" s="35">
        <f>($A27-$C$1)*Y$2/$B$1</f>
        <v>5.833333333333333</v>
      </c>
      <c r="Z27" s="35">
        <f>($A27-$C$1)*Z$2/$B$1</f>
        <v>6.25</v>
      </c>
      <c r="AA27" s="35">
        <f>($A27-$C$1)*AA$2/$B$1</f>
        <v>6.666666666666667</v>
      </c>
      <c r="AB27" s="35">
        <f>($A27-$C$1)*AB$2/$B$1</f>
        <v>7.083333333333333</v>
      </c>
      <c r="AC27" s="35">
        <f>($A27-$C$1)*AC$2/$B$1</f>
        <v>7.5</v>
      </c>
      <c r="AD27" s="35">
        <f>($A27-$C$1)*AD$2/$B$1</f>
        <v>7.916666666666667</v>
      </c>
      <c r="AE27" s="35">
        <f>($A27-$C$1)*AE$2/$B$1</f>
        <v>8.333333333333334</v>
      </c>
    </row>
    <row r="28" spans="1:31" ht="12.75">
      <c r="A28">
        <v>1966</v>
      </c>
      <c r="C28">
        <f t="shared" si="1"/>
        <v>0.43333333333333335</v>
      </c>
      <c r="D28" s="8">
        <f t="shared" si="2"/>
        <v>0.43333333333333335</v>
      </c>
      <c r="E28" s="8"/>
      <c r="F28">
        <f t="shared" si="3"/>
        <v>4.766666666666667</v>
      </c>
      <c r="G28" s="8">
        <f t="shared" si="4"/>
        <v>4.766666666666667</v>
      </c>
      <c r="I28">
        <f t="shared" si="5"/>
        <v>8.666666666666666</v>
      </c>
      <c r="J28" s="8">
        <f t="shared" si="6"/>
        <v>8.666666666666666</v>
      </c>
      <c r="L28" s="35">
        <f>($A28-$C$1)*L$2/$B$1</f>
        <v>0.43333333333333335</v>
      </c>
      <c r="M28" s="35">
        <f>($A28-$C$1)*M$2/$B$1</f>
        <v>0.8666666666666667</v>
      </c>
      <c r="N28" s="35">
        <f>($A28-$C$1)*N$2/$B$1</f>
        <v>1.3</v>
      </c>
      <c r="O28" s="35">
        <f>($A28-$C$1)*O$2/$B$1</f>
        <v>1.7333333333333334</v>
      </c>
      <c r="P28" s="35">
        <f>($A28-$C$1)*P$2/$B$1</f>
        <v>2.1666666666666665</v>
      </c>
      <c r="Q28" s="35">
        <f>($A28-$C$1)*Q$2/$B$1</f>
        <v>2.6</v>
      </c>
      <c r="R28" s="35">
        <f>($A28-$C$1)*R$2/$B$1</f>
        <v>3.033333333333333</v>
      </c>
      <c r="S28" s="35">
        <f>($A28-$C$1)*S$2/$B$1</f>
        <v>3.466666666666667</v>
      </c>
      <c r="T28" s="35">
        <f>($A28-$C$1)*T$2/$B$1</f>
        <v>3.9</v>
      </c>
      <c r="U28" s="35">
        <f>($A28-$C$1)*U$2/$B$1</f>
        <v>4.333333333333333</v>
      </c>
      <c r="V28" s="35">
        <f>($A28-$C$1)*V$2/$B$1</f>
        <v>4.766666666666667</v>
      </c>
      <c r="W28" s="35">
        <f>($A28-$C$1)*W$2/$B$1</f>
        <v>5.2</v>
      </c>
      <c r="X28" s="35">
        <f>($A28-$C$1)*X$2/$B$1</f>
        <v>5.633333333333334</v>
      </c>
      <c r="Y28" s="35">
        <f>($A28-$C$1)*Y$2/$B$1</f>
        <v>6.066666666666666</v>
      </c>
      <c r="Z28" s="35">
        <f>($A28-$C$1)*Z$2/$B$1</f>
        <v>6.5</v>
      </c>
      <c r="AA28" s="35">
        <f>($A28-$C$1)*AA$2/$B$1</f>
        <v>6.933333333333334</v>
      </c>
      <c r="AB28" s="35">
        <f>($A28-$C$1)*AB$2/$B$1</f>
        <v>7.366666666666666</v>
      </c>
      <c r="AC28" s="35">
        <f>($A28-$C$1)*AC$2/$B$1</f>
        <v>7.8</v>
      </c>
      <c r="AD28" s="35">
        <f>($A28-$C$1)*AD$2/$B$1</f>
        <v>8.233333333333333</v>
      </c>
      <c r="AE28" s="35">
        <f>($A28-$C$1)*AE$2/$B$1</f>
        <v>8.666666666666666</v>
      </c>
    </row>
    <row r="29" spans="1:31" ht="12.75">
      <c r="A29">
        <v>1967</v>
      </c>
      <c r="C29">
        <f t="shared" si="1"/>
        <v>0.45</v>
      </c>
      <c r="D29" s="8">
        <f t="shared" si="2"/>
        <v>0.45</v>
      </c>
      <c r="E29" s="8"/>
      <c r="F29">
        <f t="shared" si="3"/>
        <v>4.95</v>
      </c>
      <c r="G29" s="8">
        <f t="shared" si="4"/>
        <v>4.95</v>
      </c>
      <c r="I29">
        <f t="shared" si="5"/>
        <v>9</v>
      </c>
      <c r="J29" s="8">
        <f t="shared" si="6"/>
        <v>9</v>
      </c>
      <c r="L29" s="35">
        <f>($A29-$C$1)*L$2/$B$1</f>
        <v>0.45</v>
      </c>
      <c r="M29" s="35">
        <f>($A29-$C$1)*M$2/$B$1</f>
        <v>0.9</v>
      </c>
      <c r="N29" s="35">
        <f>($A29-$C$1)*N$2/$B$1</f>
        <v>1.35</v>
      </c>
      <c r="O29" s="35">
        <f>($A29-$C$1)*O$2/$B$1</f>
        <v>1.8</v>
      </c>
      <c r="P29" s="35">
        <f>($A29-$C$1)*P$2/$B$1</f>
        <v>2.25</v>
      </c>
      <c r="Q29" s="35">
        <f>($A29-$C$1)*Q$2/$B$1</f>
        <v>2.7</v>
      </c>
      <c r="R29" s="35">
        <f>($A29-$C$1)*R$2/$B$1</f>
        <v>3.15</v>
      </c>
      <c r="S29" s="35">
        <f>($A29-$C$1)*S$2/$B$1</f>
        <v>3.6</v>
      </c>
      <c r="T29" s="35">
        <f>($A29-$C$1)*T$2/$B$1</f>
        <v>4.05</v>
      </c>
      <c r="U29" s="35">
        <f>($A29-$C$1)*U$2/$B$1</f>
        <v>4.5</v>
      </c>
      <c r="V29" s="35">
        <f>($A29-$C$1)*V$2/$B$1</f>
        <v>4.95</v>
      </c>
      <c r="W29" s="35">
        <f>($A29-$C$1)*W$2/$B$1</f>
        <v>5.4</v>
      </c>
      <c r="X29" s="35">
        <f>($A29-$C$1)*X$2/$B$1</f>
        <v>5.85</v>
      </c>
      <c r="Y29" s="35">
        <f>($A29-$C$1)*Y$2/$B$1</f>
        <v>6.3</v>
      </c>
      <c r="Z29" s="35">
        <f>($A29-$C$1)*Z$2/$B$1</f>
        <v>6.75</v>
      </c>
      <c r="AA29" s="35">
        <f>($A29-$C$1)*AA$2/$B$1</f>
        <v>7.2</v>
      </c>
      <c r="AB29" s="35">
        <f>($A29-$C$1)*AB$2/$B$1</f>
        <v>7.65</v>
      </c>
      <c r="AC29" s="35">
        <f>($A29-$C$1)*AC$2/$B$1</f>
        <v>8.1</v>
      </c>
      <c r="AD29" s="35">
        <f>($A29-$C$1)*AD$2/$B$1</f>
        <v>8.55</v>
      </c>
      <c r="AE29" s="35">
        <f>($A29-$C$1)*AE$2/$B$1</f>
        <v>9</v>
      </c>
    </row>
    <row r="30" spans="1:31" ht="12.75">
      <c r="A30">
        <v>1968</v>
      </c>
      <c r="C30">
        <f t="shared" si="1"/>
        <v>0.4666666666666667</v>
      </c>
      <c r="D30" s="8">
        <f t="shared" si="2"/>
        <v>0.4666666666666667</v>
      </c>
      <c r="E30" s="8"/>
      <c r="F30">
        <f t="shared" si="3"/>
        <v>5.133333333333334</v>
      </c>
      <c r="G30" s="8">
        <f t="shared" si="4"/>
        <v>5.133333333333334</v>
      </c>
      <c r="I30">
        <f t="shared" si="5"/>
        <v>9.333333333333334</v>
      </c>
      <c r="J30" s="8">
        <f t="shared" si="6"/>
        <v>9.333333333333334</v>
      </c>
      <c r="L30" s="35">
        <f>($A30-$C$1)*L$2/$B$1</f>
        <v>0.4666666666666667</v>
      </c>
      <c r="M30" s="35">
        <f>($A30-$C$1)*M$2/$B$1</f>
        <v>0.9333333333333333</v>
      </c>
      <c r="N30" s="35">
        <f>($A30-$C$1)*N$2/$B$1</f>
        <v>1.4</v>
      </c>
      <c r="O30" s="35">
        <f>($A30-$C$1)*O$2/$B$1</f>
        <v>1.8666666666666667</v>
      </c>
      <c r="P30" s="35">
        <f>($A30-$C$1)*P$2/$B$1</f>
        <v>2.3333333333333335</v>
      </c>
      <c r="Q30" s="35">
        <f>($A30-$C$1)*Q$2/$B$1</f>
        <v>2.8</v>
      </c>
      <c r="R30" s="35">
        <f>($A30-$C$1)*R$2/$B$1</f>
        <v>3.2666666666666666</v>
      </c>
      <c r="S30" s="35">
        <f>($A30-$C$1)*S$2/$B$1</f>
        <v>3.7333333333333334</v>
      </c>
      <c r="T30" s="35">
        <f>($A30-$C$1)*T$2/$B$1</f>
        <v>4.2</v>
      </c>
      <c r="U30" s="35">
        <f>($A30-$C$1)*U$2/$B$1</f>
        <v>4.666666666666667</v>
      </c>
      <c r="V30" s="35">
        <f>($A30-$C$1)*V$2/$B$1</f>
        <v>5.133333333333334</v>
      </c>
      <c r="W30" s="35">
        <f>($A30-$C$1)*W$2/$B$1</f>
        <v>5.6</v>
      </c>
      <c r="X30" s="35">
        <f>($A30-$C$1)*X$2/$B$1</f>
        <v>6.066666666666666</v>
      </c>
      <c r="Y30" s="35">
        <f>($A30-$C$1)*Y$2/$B$1</f>
        <v>6.533333333333333</v>
      </c>
      <c r="Z30" s="35">
        <f>($A30-$C$1)*Z$2/$B$1</f>
        <v>7</v>
      </c>
      <c r="AA30" s="35">
        <f>($A30-$C$1)*AA$2/$B$1</f>
        <v>7.466666666666667</v>
      </c>
      <c r="AB30" s="35">
        <f>($A30-$C$1)*AB$2/$B$1</f>
        <v>7.933333333333334</v>
      </c>
      <c r="AC30" s="35">
        <f>($A30-$C$1)*AC$2/$B$1</f>
        <v>8.4</v>
      </c>
      <c r="AD30" s="35">
        <f>($A30-$C$1)*AD$2/$B$1</f>
        <v>8.866666666666667</v>
      </c>
      <c r="AE30" s="35">
        <f>($A30-$C$1)*AE$2/$B$1</f>
        <v>9.333333333333334</v>
      </c>
    </row>
    <row r="31" spans="1:31" ht="12.75">
      <c r="A31">
        <v>1969</v>
      </c>
      <c r="C31">
        <f t="shared" si="1"/>
        <v>0.48333333333333334</v>
      </c>
      <c r="D31" s="8">
        <f t="shared" si="2"/>
        <v>0.48333333333333334</v>
      </c>
      <c r="E31" s="8"/>
      <c r="F31">
        <f t="shared" si="3"/>
        <v>5.316666666666666</v>
      </c>
      <c r="G31" s="8">
        <f t="shared" si="4"/>
        <v>5.316666666666666</v>
      </c>
      <c r="I31">
        <f t="shared" si="5"/>
        <v>9.666666666666666</v>
      </c>
      <c r="J31" s="8">
        <f t="shared" si="6"/>
        <v>9.666666666666666</v>
      </c>
      <c r="L31" s="35">
        <f>($A31-$C$1)*L$2/$B$1</f>
        <v>0.48333333333333334</v>
      </c>
      <c r="M31" s="35">
        <f>($A31-$C$1)*M$2/$B$1</f>
        <v>0.9666666666666667</v>
      </c>
      <c r="N31" s="35">
        <f>($A31-$C$1)*N$2/$B$1</f>
        <v>1.45</v>
      </c>
      <c r="O31" s="35">
        <f>($A31-$C$1)*O$2/$B$1</f>
        <v>1.9333333333333333</v>
      </c>
      <c r="P31" s="35">
        <f>($A31-$C$1)*P$2/$B$1</f>
        <v>2.4166666666666665</v>
      </c>
      <c r="Q31" s="35">
        <f>($A31-$C$1)*Q$2/$B$1</f>
        <v>2.9</v>
      </c>
      <c r="R31" s="35">
        <f>($A31-$C$1)*R$2/$B$1</f>
        <v>3.3833333333333333</v>
      </c>
      <c r="S31" s="35">
        <f>($A31-$C$1)*S$2/$B$1</f>
        <v>3.8666666666666667</v>
      </c>
      <c r="T31" s="35">
        <f>($A31-$C$1)*T$2/$B$1</f>
        <v>4.35</v>
      </c>
      <c r="U31" s="35">
        <f>($A31-$C$1)*U$2/$B$1</f>
        <v>4.833333333333333</v>
      </c>
      <c r="V31" s="35">
        <f>($A31-$C$1)*V$2/$B$1</f>
        <v>5.316666666666666</v>
      </c>
      <c r="W31" s="35">
        <f>($A31-$C$1)*W$2/$B$1</f>
        <v>5.8</v>
      </c>
      <c r="X31" s="35">
        <f>($A31-$C$1)*X$2/$B$1</f>
        <v>6.283333333333333</v>
      </c>
      <c r="Y31" s="35">
        <f>($A31-$C$1)*Y$2/$B$1</f>
        <v>6.766666666666667</v>
      </c>
      <c r="Z31" s="35">
        <f>($A31-$C$1)*Z$2/$B$1</f>
        <v>7.25</v>
      </c>
      <c r="AA31" s="35">
        <f>($A31-$C$1)*AA$2/$B$1</f>
        <v>7.733333333333333</v>
      </c>
      <c r="AB31" s="35">
        <f>($A31-$C$1)*AB$2/$B$1</f>
        <v>8.216666666666667</v>
      </c>
      <c r="AC31" s="35">
        <f>($A31-$C$1)*AC$2/$B$1</f>
        <v>8.7</v>
      </c>
      <c r="AD31" s="35">
        <f>($A31-$C$1)*AD$2/$B$1</f>
        <v>9.183333333333334</v>
      </c>
      <c r="AE31" s="35">
        <f>($A31-$C$1)*AE$2/$B$1</f>
        <v>9.666666666666666</v>
      </c>
    </row>
    <row r="32" spans="1:31" ht="12.75">
      <c r="A32">
        <v>1970</v>
      </c>
      <c r="C32">
        <f t="shared" si="1"/>
        <v>0.5</v>
      </c>
      <c r="D32" s="8">
        <f t="shared" si="2"/>
        <v>0.5</v>
      </c>
      <c r="E32" s="8"/>
      <c r="F32">
        <f t="shared" si="3"/>
        <v>5.5</v>
      </c>
      <c r="G32" s="8">
        <f t="shared" si="4"/>
        <v>5.5</v>
      </c>
      <c r="I32">
        <f t="shared" si="5"/>
        <v>10</v>
      </c>
      <c r="J32" s="8">
        <f t="shared" si="6"/>
        <v>10</v>
      </c>
      <c r="L32" s="35">
        <f>($A32-$C$1)*L$2/$B$1</f>
        <v>0.5</v>
      </c>
      <c r="M32" s="35">
        <f>($A32-$C$1)*M$2/$B$1</f>
        <v>1</v>
      </c>
      <c r="N32" s="35">
        <f>($A32-$C$1)*N$2/$B$1</f>
        <v>1.5</v>
      </c>
      <c r="O32" s="35">
        <f>($A32-$C$1)*O$2/$B$1</f>
        <v>2</v>
      </c>
      <c r="P32" s="35">
        <f>($A32-$C$1)*P$2/$B$1</f>
        <v>2.5</v>
      </c>
      <c r="Q32" s="35">
        <f>($A32-$C$1)*Q$2/$B$1</f>
        <v>3</v>
      </c>
      <c r="R32" s="35">
        <f>($A32-$C$1)*R$2/$B$1</f>
        <v>3.5</v>
      </c>
      <c r="S32" s="35">
        <f>($A32-$C$1)*S$2/$B$1</f>
        <v>4</v>
      </c>
      <c r="T32" s="35">
        <f>($A32-$C$1)*T$2/$B$1</f>
        <v>4.5</v>
      </c>
      <c r="U32" s="35">
        <f>($A32-$C$1)*U$2/$B$1</f>
        <v>5</v>
      </c>
      <c r="V32" s="35">
        <f>($A32-$C$1)*V$2/$B$1</f>
        <v>5.5</v>
      </c>
      <c r="W32" s="35">
        <f>($A32-$C$1)*W$2/$B$1</f>
        <v>6</v>
      </c>
      <c r="X32" s="35">
        <f>($A32-$C$1)*X$2/$B$1</f>
        <v>6.5</v>
      </c>
      <c r="Y32" s="35">
        <f>($A32-$C$1)*Y$2/$B$1</f>
        <v>7</v>
      </c>
      <c r="Z32" s="35">
        <f>($A32-$C$1)*Z$2/$B$1</f>
        <v>7.5</v>
      </c>
      <c r="AA32" s="35">
        <f>($A32-$C$1)*AA$2/$B$1</f>
        <v>8</v>
      </c>
      <c r="AB32" s="35">
        <f>($A32-$C$1)*AB$2/$B$1</f>
        <v>8.5</v>
      </c>
      <c r="AC32" s="35">
        <f>($A32-$C$1)*AC$2/$B$1</f>
        <v>9</v>
      </c>
      <c r="AD32" s="35">
        <f>($A32-$C$1)*AD$2/$B$1</f>
        <v>9.5</v>
      </c>
      <c r="AE32" s="35">
        <f>($A32-$C$1)*AE$2/$B$1</f>
        <v>10</v>
      </c>
    </row>
    <row r="33" spans="1:31" ht="12.75">
      <c r="A33">
        <v>1971</v>
      </c>
      <c r="C33">
        <f t="shared" si="1"/>
        <v>0.5166666666666667</v>
      </c>
      <c r="D33" s="8">
        <f t="shared" si="2"/>
        <v>0.5166666666666667</v>
      </c>
      <c r="E33" s="8"/>
      <c r="F33">
        <f t="shared" si="3"/>
        <v>5.683333333333334</v>
      </c>
      <c r="G33" s="8">
        <f t="shared" si="4"/>
        <v>5.683333333333334</v>
      </c>
      <c r="I33">
        <f t="shared" si="5"/>
        <v>10.333333333333334</v>
      </c>
      <c r="J33" s="8">
        <f t="shared" si="6"/>
        <v>10.333333333333334</v>
      </c>
      <c r="L33" s="35">
        <f>($A33-$C$1)*L$2/$B$1</f>
        <v>0.5166666666666667</v>
      </c>
      <c r="M33" s="35">
        <f>($A33-$C$1)*M$2/$B$1</f>
        <v>1.0333333333333334</v>
      </c>
      <c r="N33" s="35">
        <f>($A33-$C$1)*N$2/$B$1</f>
        <v>1.55</v>
      </c>
      <c r="O33" s="35">
        <f>($A33-$C$1)*O$2/$B$1</f>
        <v>2.066666666666667</v>
      </c>
      <c r="P33" s="35">
        <f>($A33-$C$1)*P$2/$B$1</f>
        <v>2.5833333333333335</v>
      </c>
      <c r="Q33" s="35">
        <f>($A33-$C$1)*Q$2/$B$1</f>
        <v>3.1</v>
      </c>
      <c r="R33" s="35">
        <f>($A33-$C$1)*R$2/$B$1</f>
        <v>3.6166666666666667</v>
      </c>
      <c r="S33" s="35">
        <f>($A33-$C$1)*S$2/$B$1</f>
        <v>4.133333333333334</v>
      </c>
      <c r="T33" s="35">
        <f>($A33-$C$1)*T$2/$B$1</f>
        <v>4.65</v>
      </c>
      <c r="U33" s="35">
        <f>($A33-$C$1)*U$2/$B$1</f>
        <v>5.166666666666667</v>
      </c>
      <c r="V33" s="35">
        <f>($A33-$C$1)*V$2/$B$1</f>
        <v>5.683333333333334</v>
      </c>
      <c r="W33" s="35">
        <f>($A33-$C$1)*W$2/$B$1</f>
        <v>6.2</v>
      </c>
      <c r="X33" s="35">
        <f>($A33-$C$1)*X$2/$B$1</f>
        <v>6.716666666666667</v>
      </c>
      <c r="Y33" s="35">
        <f>($A33-$C$1)*Y$2/$B$1</f>
        <v>7.233333333333333</v>
      </c>
      <c r="Z33" s="35">
        <f>($A33-$C$1)*Z$2/$B$1</f>
        <v>7.75</v>
      </c>
      <c r="AA33" s="35">
        <f>($A33-$C$1)*AA$2/$B$1</f>
        <v>8.266666666666667</v>
      </c>
      <c r="AB33" s="35">
        <f>($A33-$C$1)*AB$2/$B$1</f>
        <v>8.783333333333333</v>
      </c>
      <c r="AC33" s="35">
        <f>($A33-$C$1)*AC$2/$B$1</f>
        <v>9.3</v>
      </c>
      <c r="AD33" s="35">
        <f>($A33-$C$1)*AD$2/$B$1</f>
        <v>9.816666666666666</v>
      </c>
      <c r="AE33" s="35">
        <f>($A33-$C$1)*AE$2/$B$1</f>
        <v>10.333333333333334</v>
      </c>
    </row>
    <row r="34" spans="1:31" ht="12.75">
      <c r="A34">
        <v>1972</v>
      </c>
      <c r="C34">
        <f t="shared" si="1"/>
        <v>0.5333333333333333</v>
      </c>
      <c r="D34" s="8">
        <f t="shared" si="2"/>
        <v>0.5333333333333333</v>
      </c>
      <c r="E34" s="8"/>
      <c r="F34">
        <f t="shared" si="3"/>
        <v>5.866666666666666</v>
      </c>
      <c r="G34" s="8">
        <f t="shared" si="4"/>
        <v>5.866666666666666</v>
      </c>
      <c r="I34">
        <f t="shared" si="5"/>
        <v>10.666666666666666</v>
      </c>
      <c r="J34" s="8">
        <f t="shared" si="6"/>
        <v>10.666666666666666</v>
      </c>
      <c r="L34" s="35">
        <f>($A34-$C$1)*L$2/$B$1</f>
        <v>0.5333333333333333</v>
      </c>
      <c r="M34" s="35">
        <f>($A34-$C$1)*M$2/$B$1</f>
        <v>1.0666666666666667</v>
      </c>
      <c r="N34" s="35">
        <f>($A34-$C$1)*N$2/$B$1</f>
        <v>1.6</v>
      </c>
      <c r="O34" s="35">
        <f>($A34-$C$1)*O$2/$B$1</f>
        <v>2.1333333333333333</v>
      </c>
      <c r="P34" s="35">
        <f>($A34-$C$1)*P$2/$B$1</f>
        <v>2.6666666666666665</v>
      </c>
      <c r="Q34" s="35">
        <f>($A34-$C$1)*Q$2/$B$1</f>
        <v>3.2</v>
      </c>
      <c r="R34" s="35">
        <f>($A34-$C$1)*R$2/$B$1</f>
        <v>3.7333333333333334</v>
      </c>
      <c r="S34" s="35">
        <f>($A34-$C$1)*S$2/$B$1</f>
        <v>4.266666666666667</v>
      </c>
      <c r="T34" s="35">
        <f>($A34-$C$1)*T$2/$B$1</f>
        <v>4.8</v>
      </c>
      <c r="U34" s="35">
        <f>($A34-$C$1)*U$2/$B$1</f>
        <v>5.333333333333333</v>
      </c>
      <c r="V34" s="35">
        <f>($A34-$C$1)*V$2/$B$1</f>
        <v>5.866666666666666</v>
      </c>
      <c r="W34" s="35">
        <f>($A34-$C$1)*W$2/$B$1</f>
        <v>6.4</v>
      </c>
      <c r="X34" s="35">
        <f>($A34-$C$1)*X$2/$B$1</f>
        <v>6.933333333333334</v>
      </c>
      <c r="Y34" s="35">
        <f>($A34-$C$1)*Y$2/$B$1</f>
        <v>7.466666666666667</v>
      </c>
      <c r="Z34" s="35">
        <f>($A34-$C$1)*Z$2/$B$1</f>
        <v>8</v>
      </c>
      <c r="AA34" s="35">
        <f>($A34-$C$1)*AA$2/$B$1</f>
        <v>8.533333333333333</v>
      </c>
      <c r="AB34" s="35">
        <f>($A34-$C$1)*AB$2/$B$1</f>
        <v>9.066666666666666</v>
      </c>
      <c r="AC34" s="35">
        <f>($A34-$C$1)*AC$2/$B$1</f>
        <v>9.6</v>
      </c>
      <c r="AD34" s="35">
        <f>($A34-$C$1)*AD$2/$B$1</f>
        <v>10.133333333333333</v>
      </c>
      <c r="AE34" s="35">
        <f>($A34-$C$1)*AE$2/$B$1</f>
        <v>10.666666666666666</v>
      </c>
    </row>
    <row r="35" spans="1:31" ht="12.75">
      <c r="A35">
        <v>1973</v>
      </c>
      <c r="C35">
        <f t="shared" si="1"/>
        <v>0.55</v>
      </c>
      <c r="D35" s="8">
        <f t="shared" si="2"/>
        <v>0.55</v>
      </c>
      <c r="E35" s="8"/>
      <c r="F35">
        <f t="shared" si="3"/>
        <v>6.05</v>
      </c>
      <c r="G35" s="8">
        <f t="shared" si="4"/>
        <v>6.05</v>
      </c>
      <c r="I35">
        <f t="shared" si="5"/>
        <v>11</v>
      </c>
      <c r="J35" s="8">
        <f t="shared" si="6"/>
        <v>11</v>
      </c>
      <c r="L35" s="35">
        <f>($A35-$C$1)*L$2/$B$1</f>
        <v>0.55</v>
      </c>
      <c r="M35" s="35">
        <f>($A35-$C$1)*M$2/$B$1</f>
        <v>1.1</v>
      </c>
      <c r="N35" s="35">
        <f>($A35-$C$1)*N$2/$B$1</f>
        <v>1.65</v>
      </c>
      <c r="O35" s="35">
        <f>($A35-$C$1)*O$2/$B$1</f>
        <v>2.2</v>
      </c>
      <c r="P35" s="35">
        <f>($A35-$C$1)*P$2/$B$1</f>
        <v>2.75</v>
      </c>
      <c r="Q35" s="35">
        <f>($A35-$C$1)*Q$2/$B$1</f>
        <v>3.3</v>
      </c>
      <c r="R35" s="35">
        <f>($A35-$C$1)*R$2/$B$1</f>
        <v>3.85</v>
      </c>
      <c r="S35" s="35">
        <f>($A35-$C$1)*S$2/$B$1</f>
        <v>4.4</v>
      </c>
      <c r="T35" s="35">
        <f>($A35-$C$1)*T$2/$B$1</f>
        <v>4.95</v>
      </c>
      <c r="U35" s="35">
        <f>($A35-$C$1)*U$2/$B$1</f>
        <v>5.5</v>
      </c>
      <c r="V35" s="35">
        <f>($A35-$C$1)*V$2/$B$1</f>
        <v>6.05</v>
      </c>
      <c r="W35" s="35">
        <f>($A35-$C$1)*W$2/$B$1</f>
        <v>6.6</v>
      </c>
      <c r="X35" s="35">
        <f>($A35-$C$1)*X$2/$B$1</f>
        <v>7.15</v>
      </c>
      <c r="Y35" s="35">
        <f>($A35-$C$1)*Y$2/$B$1</f>
        <v>7.7</v>
      </c>
      <c r="Z35" s="35">
        <f>($A35-$C$1)*Z$2/$B$1</f>
        <v>8.25</v>
      </c>
      <c r="AA35" s="35">
        <f>($A35-$C$1)*AA$2/$B$1</f>
        <v>8.8</v>
      </c>
      <c r="AB35" s="35">
        <f>($A35-$C$1)*AB$2/$B$1</f>
        <v>9.35</v>
      </c>
      <c r="AC35" s="35">
        <f>($A35-$C$1)*AC$2/$B$1</f>
        <v>9.9</v>
      </c>
      <c r="AD35" s="35">
        <f>($A35-$C$1)*AD$2/$B$1</f>
        <v>10.45</v>
      </c>
      <c r="AE35" s="35">
        <f>($A35-$C$1)*AE$2/$B$1</f>
        <v>11</v>
      </c>
    </row>
    <row r="36" spans="1:31" ht="12.75">
      <c r="A36">
        <v>1974</v>
      </c>
      <c r="C36">
        <f t="shared" si="1"/>
        <v>0.5666666666666667</v>
      </c>
      <c r="D36" s="8">
        <f t="shared" si="2"/>
        <v>0.5666666666666667</v>
      </c>
      <c r="E36" s="8"/>
      <c r="F36">
        <f t="shared" si="3"/>
        <v>6.233333333333333</v>
      </c>
      <c r="G36" s="8">
        <f t="shared" si="4"/>
        <v>6.233333333333333</v>
      </c>
      <c r="I36">
        <f t="shared" si="5"/>
        <v>11.333333333333334</v>
      </c>
      <c r="J36" s="8">
        <f t="shared" si="6"/>
        <v>11.333333333333334</v>
      </c>
      <c r="L36" s="35">
        <f>($A36-$C$1)*L$2/$B$1</f>
        <v>0.5666666666666667</v>
      </c>
      <c r="M36" s="35">
        <f>($A36-$C$1)*M$2/$B$1</f>
        <v>1.1333333333333333</v>
      </c>
      <c r="N36" s="35">
        <f>($A36-$C$1)*N$2/$B$1</f>
        <v>1.7</v>
      </c>
      <c r="O36" s="35">
        <f>($A36-$C$1)*O$2/$B$1</f>
        <v>2.2666666666666666</v>
      </c>
      <c r="P36" s="35">
        <f>($A36-$C$1)*P$2/$B$1</f>
        <v>2.8333333333333335</v>
      </c>
      <c r="Q36" s="35">
        <f>($A36-$C$1)*Q$2/$B$1</f>
        <v>3.4</v>
      </c>
      <c r="R36" s="35">
        <f>($A36-$C$1)*R$2/$B$1</f>
        <v>3.966666666666667</v>
      </c>
      <c r="S36" s="35">
        <f>($A36-$C$1)*S$2/$B$1</f>
        <v>4.533333333333333</v>
      </c>
      <c r="T36" s="35">
        <f>($A36-$C$1)*T$2/$B$1</f>
        <v>5.1</v>
      </c>
      <c r="U36" s="35">
        <f>($A36-$C$1)*U$2/$B$1</f>
        <v>5.666666666666667</v>
      </c>
      <c r="V36" s="35">
        <f>($A36-$C$1)*V$2/$B$1</f>
        <v>6.233333333333333</v>
      </c>
      <c r="W36" s="35">
        <f>($A36-$C$1)*W$2/$B$1</f>
        <v>6.8</v>
      </c>
      <c r="X36" s="35">
        <f>($A36-$C$1)*X$2/$B$1</f>
        <v>7.366666666666666</v>
      </c>
      <c r="Y36" s="35">
        <f>($A36-$C$1)*Y$2/$B$1</f>
        <v>7.933333333333334</v>
      </c>
      <c r="Z36" s="35">
        <f>($A36-$C$1)*Z$2/$B$1</f>
        <v>8.5</v>
      </c>
      <c r="AA36" s="35">
        <f>($A36-$C$1)*AA$2/$B$1</f>
        <v>9.066666666666666</v>
      </c>
      <c r="AB36" s="35">
        <f>($A36-$C$1)*AB$2/$B$1</f>
        <v>9.633333333333333</v>
      </c>
      <c r="AC36" s="35">
        <f>($A36-$C$1)*AC$2/$B$1</f>
        <v>10.2</v>
      </c>
      <c r="AD36" s="35">
        <f>($A36-$C$1)*AD$2/$B$1</f>
        <v>10.766666666666667</v>
      </c>
      <c r="AE36" s="35">
        <f>($A36-$C$1)*AE$2/$B$1</f>
        <v>11.333333333333334</v>
      </c>
    </row>
    <row r="37" spans="1:31" ht="12.75">
      <c r="A37">
        <v>1975</v>
      </c>
      <c r="C37">
        <f t="shared" si="1"/>
        <v>0.5833333333333334</v>
      </c>
      <c r="D37" s="8">
        <f t="shared" si="2"/>
        <v>0.5833333333333334</v>
      </c>
      <c r="E37" s="8"/>
      <c r="F37">
        <f t="shared" si="3"/>
        <v>6.416666666666667</v>
      </c>
      <c r="G37" s="8">
        <f t="shared" si="4"/>
        <v>6.416666666666667</v>
      </c>
      <c r="I37">
        <f t="shared" si="5"/>
        <v>11.666666666666666</v>
      </c>
      <c r="J37" s="8">
        <f t="shared" si="6"/>
        <v>11.666666666666666</v>
      </c>
      <c r="L37" s="35">
        <f>($A37-$C$1)*L$2/$B$1</f>
        <v>0.5833333333333334</v>
      </c>
      <c r="M37" s="35">
        <f>($A37-$C$1)*M$2/$B$1</f>
        <v>1.1666666666666667</v>
      </c>
      <c r="N37" s="35">
        <f>($A37-$C$1)*N$2/$B$1</f>
        <v>1.75</v>
      </c>
      <c r="O37" s="35">
        <f>($A37-$C$1)*O$2/$B$1</f>
        <v>2.3333333333333335</v>
      </c>
      <c r="P37" s="35">
        <f>($A37-$C$1)*P$2/$B$1</f>
        <v>2.9166666666666665</v>
      </c>
      <c r="Q37" s="35">
        <f>($A37-$C$1)*Q$2/$B$1</f>
        <v>3.5</v>
      </c>
      <c r="R37" s="35">
        <f>($A37-$C$1)*R$2/$B$1</f>
        <v>4.083333333333333</v>
      </c>
      <c r="S37" s="35">
        <f>($A37-$C$1)*S$2/$B$1</f>
        <v>4.666666666666667</v>
      </c>
      <c r="T37" s="35">
        <f>($A37-$C$1)*T$2/$B$1</f>
        <v>5.25</v>
      </c>
      <c r="U37" s="35">
        <f>($A37-$C$1)*U$2/$B$1</f>
        <v>5.833333333333333</v>
      </c>
      <c r="V37" s="35">
        <f>($A37-$C$1)*V$2/$B$1</f>
        <v>6.416666666666667</v>
      </c>
      <c r="W37" s="35">
        <f>($A37-$C$1)*W$2/$B$1</f>
        <v>7</v>
      </c>
      <c r="X37" s="35">
        <f>($A37-$C$1)*X$2/$B$1</f>
        <v>7.583333333333333</v>
      </c>
      <c r="Y37" s="35">
        <f>($A37-$C$1)*Y$2/$B$1</f>
        <v>8.166666666666666</v>
      </c>
      <c r="Z37" s="35">
        <f>($A37-$C$1)*Z$2/$B$1</f>
        <v>8.75</v>
      </c>
      <c r="AA37" s="35">
        <f>($A37-$C$1)*AA$2/$B$1</f>
        <v>9.333333333333334</v>
      </c>
      <c r="AB37" s="35">
        <f>($A37-$C$1)*AB$2/$B$1</f>
        <v>9.916666666666666</v>
      </c>
      <c r="AC37" s="35">
        <f>($A37-$C$1)*AC$2/$B$1</f>
        <v>10.5</v>
      </c>
      <c r="AD37" s="35">
        <f>($A37-$C$1)*AD$2/$B$1</f>
        <v>11.083333333333334</v>
      </c>
      <c r="AE37" s="35">
        <f>($A37-$C$1)*AE$2/$B$1</f>
        <v>11.666666666666666</v>
      </c>
    </row>
    <row r="38" spans="1:31" ht="12.75">
      <c r="A38">
        <v>1976</v>
      </c>
      <c r="C38">
        <f t="shared" si="1"/>
        <v>0.6</v>
      </c>
      <c r="D38" s="8">
        <f t="shared" si="2"/>
        <v>0.6</v>
      </c>
      <c r="E38" s="8"/>
      <c r="F38">
        <f t="shared" si="3"/>
        <v>6.6</v>
      </c>
      <c r="G38" s="8">
        <f t="shared" si="4"/>
        <v>6.6</v>
      </c>
      <c r="I38">
        <f t="shared" si="5"/>
        <v>12</v>
      </c>
      <c r="J38" s="8">
        <f t="shared" si="6"/>
        <v>12</v>
      </c>
      <c r="L38" s="35">
        <f>($A38-$C$1)*L$2/$B$1</f>
        <v>0.6</v>
      </c>
      <c r="M38" s="35">
        <f>($A38-$C$1)*M$2/$B$1</f>
        <v>1.2</v>
      </c>
      <c r="N38" s="35">
        <f>($A38-$C$1)*N$2/$B$1</f>
        <v>1.8</v>
      </c>
      <c r="O38" s="35">
        <f>($A38-$C$1)*O$2/$B$1</f>
        <v>2.4</v>
      </c>
      <c r="P38" s="35">
        <f>($A38-$C$1)*P$2/$B$1</f>
        <v>3</v>
      </c>
      <c r="Q38" s="35">
        <f>($A38-$C$1)*Q$2/$B$1</f>
        <v>3.6</v>
      </c>
      <c r="R38" s="35">
        <f>($A38-$C$1)*R$2/$B$1</f>
        <v>4.2</v>
      </c>
      <c r="S38" s="35">
        <f>($A38-$C$1)*S$2/$B$1</f>
        <v>4.8</v>
      </c>
      <c r="T38" s="35">
        <f>($A38-$C$1)*T$2/$B$1</f>
        <v>5.4</v>
      </c>
      <c r="U38" s="35">
        <f>($A38-$C$1)*U$2/$B$1</f>
        <v>6</v>
      </c>
      <c r="V38" s="35">
        <f>($A38-$C$1)*V$2/$B$1</f>
        <v>6.6</v>
      </c>
      <c r="W38" s="35">
        <f>($A38-$C$1)*W$2/$B$1</f>
        <v>7.2</v>
      </c>
      <c r="X38" s="35">
        <f>($A38-$C$1)*X$2/$B$1</f>
        <v>7.8</v>
      </c>
      <c r="Y38" s="35">
        <f>($A38-$C$1)*Y$2/$B$1</f>
        <v>8.4</v>
      </c>
      <c r="Z38" s="35">
        <f>($A38-$C$1)*Z$2/$B$1</f>
        <v>9</v>
      </c>
      <c r="AA38" s="35">
        <f>($A38-$C$1)*AA$2/$B$1</f>
        <v>9.6</v>
      </c>
      <c r="AB38" s="35">
        <f>($A38-$C$1)*AB$2/$B$1</f>
        <v>10.2</v>
      </c>
      <c r="AC38" s="35">
        <f>($A38-$C$1)*AC$2/$B$1</f>
        <v>10.8</v>
      </c>
      <c r="AD38" s="35">
        <f>($A38-$C$1)*AD$2/$B$1</f>
        <v>11.4</v>
      </c>
      <c r="AE38" s="35">
        <f>($A38-$C$1)*AE$2/$B$1</f>
        <v>12</v>
      </c>
    </row>
    <row r="39" spans="1:31" ht="12.75">
      <c r="A39">
        <v>1977</v>
      </c>
      <c r="C39">
        <f t="shared" si="1"/>
        <v>0.6166666666666667</v>
      </c>
      <c r="D39" s="8">
        <f t="shared" si="2"/>
        <v>0.6166666666666667</v>
      </c>
      <c r="E39" s="8"/>
      <c r="F39">
        <f t="shared" si="3"/>
        <v>6.783333333333333</v>
      </c>
      <c r="G39" s="8">
        <f t="shared" si="4"/>
        <v>6.783333333333333</v>
      </c>
      <c r="I39">
        <f t="shared" si="5"/>
        <v>12.333333333333334</v>
      </c>
      <c r="J39" s="8">
        <f t="shared" si="6"/>
        <v>12.333333333333334</v>
      </c>
      <c r="L39" s="35">
        <f>($A39-$C$1)*L$2/$B$1</f>
        <v>0.6166666666666667</v>
      </c>
      <c r="M39" s="35">
        <f>($A39-$C$1)*M$2/$B$1</f>
        <v>1.2333333333333334</v>
      </c>
      <c r="N39" s="35">
        <f>($A39-$C$1)*N$2/$B$1</f>
        <v>1.85</v>
      </c>
      <c r="O39" s="35">
        <f>($A39-$C$1)*O$2/$B$1</f>
        <v>2.466666666666667</v>
      </c>
      <c r="P39" s="35">
        <f>($A39-$C$1)*P$2/$B$1</f>
        <v>3.0833333333333335</v>
      </c>
      <c r="Q39" s="35">
        <f>($A39-$C$1)*Q$2/$B$1</f>
        <v>3.7</v>
      </c>
      <c r="R39" s="35">
        <f>($A39-$C$1)*R$2/$B$1</f>
        <v>4.316666666666666</v>
      </c>
      <c r="S39" s="35">
        <f>($A39-$C$1)*S$2/$B$1</f>
        <v>4.933333333333334</v>
      </c>
      <c r="T39" s="35">
        <f>($A39-$C$1)*T$2/$B$1</f>
        <v>5.55</v>
      </c>
      <c r="U39" s="35">
        <f>($A39-$C$1)*U$2/$B$1</f>
        <v>6.166666666666667</v>
      </c>
      <c r="V39" s="35">
        <f>($A39-$C$1)*V$2/$B$1</f>
        <v>6.783333333333333</v>
      </c>
      <c r="W39" s="35">
        <f>($A39-$C$1)*W$2/$B$1</f>
        <v>7.4</v>
      </c>
      <c r="X39" s="35">
        <f>($A39-$C$1)*X$2/$B$1</f>
        <v>8.016666666666667</v>
      </c>
      <c r="Y39" s="35">
        <f>($A39-$C$1)*Y$2/$B$1</f>
        <v>8.633333333333333</v>
      </c>
      <c r="Z39" s="35">
        <f>($A39-$C$1)*Z$2/$B$1</f>
        <v>9.25</v>
      </c>
      <c r="AA39" s="35">
        <f>($A39-$C$1)*AA$2/$B$1</f>
        <v>9.866666666666667</v>
      </c>
      <c r="AB39" s="35">
        <f>($A39-$C$1)*AB$2/$B$1</f>
        <v>10.483333333333333</v>
      </c>
      <c r="AC39" s="35">
        <f>($A39-$C$1)*AC$2/$B$1</f>
        <v>11.1</v>
      </c>
      <c r="AD39" s="35">
        <f>($A39-$C$1)*AD$2/$B$1</f>
        <v>11.716666666666667</v>
      </c>
      <c r="AE39" s="35">
        <f>($A39-$C$1)*AE$2/$B$1</f>
        <v>12.333333333333334</v>
      </c>
    </row>
    <row r="40" spans="1:31" ht="12.75">
      <c r="A40">
        <v>1978</v>
      </c>
      <c r="C40">
        <f t="shared" si="1"/>
        <v>0.6333333333333333</v>
      </c>
      <c r="D40" s="8">
        <f t="shared" si="2"/>
        <v>0.6333333333333333</v>
      </c>
      <c r="E40" s="8"/>
      <c r="F40">
        <f aca="true" t="shared" si="7" ref="F40:F77">($A40-C$1)*F$2/B$1</f>
        <v>6.966666666666667</v>
      </c>
      <c r="G40" s="8">
        <f t="shared" si="4"/>
        <v>6.966666666666667</v>
      </c>
      <c r="I40">
        <f aca="true" t="shared" si="8" ref="I40:I77">($A40-C$1)*I$2/B$1</f>
        <v>12.666666666666666</v>
      </c>
      <c r="J40" s="8">
        <f t="shared" si="6"/>
        <v>12.666666666666666</v>
      </c>
      <c r="L40" s="35">
        <f>($A40-$C$1)*L$2/$B$1</f>
        <v>0.6333333333333333</v>
      </c>
      <c r="M40" s="35">
        <f>($A40-$C$1)*M$2/$B$1</f>
        <v>1.2666666666666666</v>
      </c>
      <c r="N40" s="35">
        <f>($A40-$C$1)*N$2/$B$1</f>
        <v>1.9</v>
      </c>
      <c r="O40" s="35">
        <f>($A40-$C$1)*O$2/$B$1</f>
        <v>2.533333333333333</v>
      </c>
      <c r="P40" s="35">
        <f>($A40-$C$1)*P$2/$B$1</f>
        <v>3.1666666666666665</v>
      </c>
      <c r="Q40" s="35">
        <f>($A40-$C$1)*Q$2/$B$1</f>
        <v>3.8</v>
      </c>
      <c r="R40" s="35">
        <f>($A40-$C$1)*R$2/$B$1</f>
        <v>4.433333333333334</v>
      </c>
      <c r="S40" s="35">
        <f>($A40-$C$1)*S$2/$B$1</f>
        <v>5.066666666666666</v>
      </c>
      <c r="T40" s="35">
        <f>($A40-$C$1)*T$2/$B$1</f>
        <v>5.7</v>
      </c>
      <c r="U40" s="35">
        <f>($A40-$C$1)*U$2/$B$1</f>
        <v>6.333333333333333</v>
      </c>
      <c r="V40" s="35">
        <f>($A40-$C$1)*V$2/$B$1</f>
        <v>6.966666666666667</v>
      </c>
      <c r="W40" s="35">
        <f>($A40-$C$1)*W$2/$B$1</f>
        <v>7.6</v>
      </c>
      <c r="X40" s="35">
        <f>($A40-$C$1)*X$2/$B$1</f>
        <v>8.233333333333333</v>
      </c>
      <c r="Y40" s="35">
        <f>($A40-$C$1)*Y$2/$B$1</f>
        <v>8.866666666666667</v>
      </c>
      <c r="Z40" s="35">
        <f>($A40-$C$1)*Z$2/$B$1</f>
        <v>9.5</v>
      </c>
      <c r="AA40" s="35">
        <f>($A40-$C$1)*AA$2/$B$1</f>
        <v>10.133333333333333</v>
      </c>
      <c r="AB40" s="35">
        <f>($A40-$C$1)*AB$2/$B$1</f>
        <v>10.766666666666667</v>
      </c>
      <c r="AC40" s="35">
        <f>($A40-$C$1)*AC$2/$B$1</f>
        <v>11.4</v>
      </c>
      <c r="AD40" s="35">
        <f>($A40-$C$1)*AD$2/$B$1</f>
        <v>12.033333333333333</v>
      </c>
      <c r="AE40" s="35">
        <f>($A40-$C$1)*AE$2/$B$1</f>
        <v>12.666666666666666</v>
      </c>
    </row>
    <row r="41" spans="1:31" ht="12.75">
      <c r="A41">
        <v>1979</v>
      </c>
      <c r="C41">
        <f t="shared" si="1"/>
        <v>0.65</v>
      </c>
      <c r="D41" s="8">
        <f t="shared" si="2"/>
        <v>0.65</v>
      </c>
      <c r="E41" s="8"/>
      <c r="F41">
        <f t="shared" si="7"/>
        <v>7.15</v>
      </c>
      <c r="G41" s="8">
        <f t="shared" si="4"/>
        <v>7.15</v>
      </c>
      <c r="I41">
        <f t="shared" si="8"/>
        <v>13</v>
      </c>
      <c r="J41" s="8">
        <f t="shared" si="6"/>
        <v>13</v>
      </c>
      <c r="L41" s="35">
        <f>($A41-$C$1)*L$2/$B$1</f>
        <v>0.65</v>
      </c>
      <c r="M41" s="35">
        <f>($A41-$C$1)*M$2/$B$1</f>
        <v>1.3</v>
      </c>
      <c r="N41" s="35">
        <f>($A41-$C$1)*N$2/$B$1</f>
        <v>1.95</v>
      </c>
      <c r="O41" s="35">
        <f>($A41-$C$1)*O$2/$B$1</f>
        <v>2.6</v>
      </c>
      <c r="P41" s="35">
        <f>($A41-$C$1)*P$2/$B$1</f>
        <v>3.25</v>
      </c>
      <c r="Q41" s="35">
        <f>($A41-$C$1)*Q$2/$B$1</f>
        <v>3.9</v>
      </c>
      <c r="R41" s="35">
        <f>($A41-$C$1)*R$2/$B$1</f>
        <v>4.55</v>
      </c>
      <c r="S41" s="35">
        <f>($A41-$C$1)*S$2/$B$1</f>
        <v>5.2</v>
      </c>
      <c r="T41" s="35">
        <f>($A41-$C$1)*T$2/$B$1</f>
        <v>5.85</v>
      </c>
      <c r="U41" s="35">
        <f>($A41-$C$1)*U$2/$B$1</f>
        <v>6.5</v>
      </c>
      <c r="V41" s="35">
        <f>($A41-$C$1)*V$2/$B$1</f>
        <v>7.15</v>
      </c>
      <c r="W41" s="35">
        <f>($A41-$C$1)*W$2/$B$1</f>
        <v>7.8</v>
      </c>
      <c r="X41" s="35">
        <f>($A41-$C$1)*X$2/$B$1</f>
        <v>8.45</v>
      </c>
      <c r="Y41" s="35">
        <f>($A41-$C$1)*Y$2/$B$1</f>
        <v>9.1</v>
      </c>
      <c r="Z41" s="35">
        <f>($A41-$C$1)*Z$2/$B$1</f>
        <v>9.75</v>
      </c>
      <c r="AA41" s="35">
        <f>($A41-$C$1)*AA$2/$B$1</f>
        <v>10.4</v>
      </c>
      <c r="AB41" s="35">
        <f>($A41-$C$1)*AB$2/$B$1</f>
        <v>11.05</v>
      </c>
      <c r="AC41" s="35">
        <f>($A41-$C$1)*AC$2/$B$1</f>
        <v>11.7</v>
      </c>
      <c r="AD41" s="35">
        <f>($A41-$C$1)*AD$2/$B$1</f>
        <v>12.35</v>
      </c>
      <c r="AE41" s="35">
        <f>($A41-$C$1)*AE$2/$B$1</f>
        <v>13</v>
      </c>
    </row>
    <row r="42" spans="1:31" ht="12.75">
      <c r="A42">
        <v>1980</v>
      </c>
      <c r="C42">
        <f t="shared" si="1"/>
        <v>0.6666666666666666</v>
      </c>
      <c r="D42" s="8">
        <f t="shared" si="2"/>
        <v>0.6666666666666666</v>
      </c>
      <c r="E42" s="8"/>
      <c r="F42">
        <f t="shared" si="7"/>
        <v>7.333333333333333</v>
      </c>
      <c r="G42" s="8">
        <f t="shared" si="4"/>
        <v>7.333333333333333</v>
      </c>
      <c r="I42">
        <f t="shared" si="8"/>
        <v>13.333333333333334</v>
      </c>
      <c r="J42" s="8">
        <f t="shared" si="6"/>
        <v>13.333333333333334</v>
      </c>
      <c r="L42" s="35">
        <f>($A42-$C$1)*L$2/$B$1</f>
        <v>0.6666666666666666</v>
      </c>
      <c r="M42" s="35">
        <f>($A42-$C$1)*M$2/$B$1</f>
        <v>1.3333333333333333</v>
      </c>
      <c r="N42" s="35">
        <f>($A42-$C$1)*N$2/$B$1</f>
        <v>2</v>
      </c>
      <c r="O42" s="35">
        <f>($A42-$C$1)*O$2/$B$1</f>
        <v>2.6666666666666665</v>
      </c>
      <c r="P42" s="35">
        <f>($A42-$C$1)*P$2/$B$1</f>
        <v>3.3333333333333335</v>
      </c>
      <c r="Q42" s="35">
        <f>($A42-$C$1)*Q$2/$B$1</f>
        <v>4</v>
      </c>
      <c r="R42" s="35">
        <f>($A42-$C$1)*R$2/$B$1</f>
        <v>4.666666666666667</v>
      </c>
      <c r="S42" s="35">
        <f>($A42-$C$1)*S$2/$B$1</f>
        <v>5.333333333333333</v>
      </c>
      <c r="T42" s="35">
        <f>($A42-$C$1)*T$2/$B$1</f>
        <v>6</v>
      </c>
      <c r="U42" s="35">
        <f>($A42-$C$1)*U$2/$B$1</f>
        <v>6.666666666666667</v>
      </c>
      <c r="V42" s="35">
        <f>($A42-$C$1)*V$2/$B$1</f>
        <v>7.333333333333333</v>
      </c>
      <c r="W42" s="35">
        <f>($A42-$C$1)*W$2/$B$1</f>
        <v>8</v>
      </c>
      <c r="X42" s="35">
        <f>($A42-$C$1)*X$2/$B$1</f>
        <v>8.666666666666666</v>
      </c>
      <c r="Y42" s="35">
        <f>($A42-$C$1)*Y$2/$B$1</f>
        <v>9.333333333333334</v>
      </c>
      <c r="Z42" s="35">
        <f>($A42-$C$1)*Z$2/$B$1</f>
        <v>10</v>
      </c>
      <c r="AA42" s="35">
        <f>($A42-$C$1)*AA$2/$B$1</f>
        <v>10.666666666666666</v>
      </c>
      <c r="AB42" s="35">
        <f>($A42-$C$1)*AB$2/$B$1</f>
        <v>11.333333333333334</v>
      </c>
      <c r="AC42" s="35">
        <f>($A42-$C$1)*AC$2/$B$1</f>
        <v>12</v>
      </c>
      <c r="AD42" s="35">
        <f>($A42-$C$1)*AD$2/$B$1</f>
        <v>12.666666666666666</v>
      </c>
      <c r="AE42" s="35">
        <f>($A42-$C$1)*AE$2/$B$1</f>
        <v>13.333333333333334</v>
      </c>
    </row>
    <row r="43" spans="1:31" ht="12.75">
      <c r="A43">
        <v>1981</v>
      </c>
      <c r="C43">
        <f t="shared" si="1"/>
        <v>0.6833333333333333</v>
      </c>
      <c r="D43" s="8">
        <f t="shared" si="2"/>
        <v>0.6833333333333333</v>
      </c>
      <c r="E43" s="8"/>
      <c r="F43">
        <f t="shared" si="7"/>
        <v>7.516666666666667</v>
      </c>
      <c r="G43" s="8">
        <f t="shared" si="4"/>
        <v>7.516666666666667</v>
      </c>
      <c r="I43">
        <f t="shared" si="8"/>
        <v>13.666666666666666</v>
      </c>
      <c r="J43" s="8">
        <f t="shared" si="6"/>
        <v>13.666666666666666</v>
      </c>
      <c r="L43" s="35">
        <f>($A43-$C$1)*L$2/$B$1</f>
        <v>0.6833333333333333</v>
      </c>
      <c r="M43" s="35">
        <f>($A43-$C$1)*M$2/$B$1</f>
        <v>1.3666666666666667</v>
      </c>
      <c r="N43" s="35">
        <f>($A43-$C$1)*N$2/$B$1</f>
        <v>2.05</v>
      </c>
      <c r="O43" s="35">
        <f>($A43-$C$1)*O$2/$B$1</f>
        <v>2.7333333333333334</v>
      </c>
      <c r="P43" s="35">
        <f>($A43-$C$1)*P$2/$B$1</f>
        <v>3.4166666666666665</v>
      </c>
      <c r="Q43" s="35">
        <f>($A43-$C$1)*Q$2/$B$1</f>
        <v>4.1</v>
      </c>
      <c r="R43" s="35">
        <f>($A43-$C$1)*R$2/$B$1</f>
        <v>4.783333333333333</v>
      </c>
      <c r="S43" s="35">
        <f>($A43-$C$1)*S$2/$B$1</f>
        <v>5.466666666666667</v>
      </c>
      <c r="T43" s="35">
        <f>($A43-$C$1)*T$2/$B$1</f>
        <v>6.15</v>
      </c>
      <c r="U43" s="35">
        <f>($A43-$C$1)*U$2/$B$1</f>
        <v>6.833333333333333</v>
      </c>
      <c r="V43" s="35">
        <f>($A43-$C$1)*V$2/$B$1</f>
        <v>7.516666666666667</v>
      </c>
      <c r="W43" s="35">
        <f>($A43-$C$1)*W$2/$B$1</f>
        <v>8.2</v>
      </c>
      <c r="X43" s="35">
        <f>($A43-$C$1)*X$2/$B$1</f>
        <v>8.883333333333333</v>
      </c>
      <c r="Y43" s="35">
        <f>($A43-$C$1)*Y$2/$B$1</f>
        <v>9.566666666666666</v>
      </c>
      <c r="Z43" s="35">
        <f>($A43-$C$1)*Z$2/$B$1</f>
        <v>10.25</v>
      </c>
      <c r="AA43" s="35">
        <f>($A43-$C$1)*AA$2/$B$1</f>
        <v>10.933333333333334</v>
      </c>
      <c r="AB43" s="35">
        <f>($A43-$C$1)*AB$2/$B$1</f>
        <v>11.616666666666667</v>
      </c>
      <c r="AC43" s="35">
        <f>($A43-$C$1)*AC$2/$B$1</f>
        <v>12.3</v>
      </c>
      <c r="AD43" s="35">
        <f>($A43-$C$1)*AD$2/$B$1</f>
        <v>12.983333333333333</v>
      </c>
      <c r="AE43" s="35">
        <f>($A43-$C$1)*AE$2/$B$1</f>
        <v>13.666666666666666</v>
      </c>
    </row>
    <row r="44" spans="1:31" ht="12.75">
      <c r="A44">
        <v>1982</v>
      </c>
      <c r="C44">
        <f t="shared" si="1"/>
        <v>0.7</v>
      </c>
      <c r="D44" s="8">
        <f t="shared" si="2"/>
        <v>0.7</v>
      </c>
      <c r="E44" s="8"/>
      <c r="F44">
        <f t="shared" si="7"/>
        <v>7.7</v>
      </c>
      <c r="G44" s="8">
        <f t="shared" si="4"/>
        <v>7.7</v>
      </c>
      <c r="I44">
        <f t="shared" si="8"/>
        <v>14</v>
      </c>
      <c r="J44" s="8">
        <f t="shared" si="6"/>
        <v>14</v>
      </c>
      <c r="L44" s="35">
        <f>($A44-$C$1)*L$2/$B$1</f>
        <v>0.7</v>
      </c>
      <c r="M44" s="35">
        <f>($A44-$C$1)*M$2/$B$1</f>
        <v>1.4</v>
      </c>
      <c r="N44" s="35">
        <f>($A44-$C$1)*N$2/$B$1</f>
        <v>2.1</v>
      </c>
      <c r="O44" s="35">
        <f>($A44-$C$1)*O$2/$B$1</f>
        <v>2.8</v>
      </c>
      <c r="P44" s="35">
        <f>($A44-$C$1)*P$2/$B$1</f>
        <v>3.5</v>
      </c>
      <c r="Q44" s="35">
        <f>($A44-$C$1)*Q$2/$B$1</f>
        <v>4.2</v>
      </c>
      <c r="R44" s="35">
        <f>($A44-$C$1)*R$2/$B$1</f>
        <v>4.9</v>
      </c>
      <c r="S44" s="35">
        <f>($A44-$C$1)*S$2/$B$1</f>
        <v>5.6</v>
      </c>
      <c r="T44" s="35">
        <f>($A44-$C$1)*T$2/$B$1</f>
        <v>6.3</v>
      </c>
      <c r="U44" s="35">
        <f>($A44-$C$1)*U$2/$B$1</f>
        <v>7</v>
      </c>
      <c r="V44" s="35">
        <f>($A44-$C$1)*V$2/$B$1</f>
        <v>7.7</v>
      </c>
      <c r="W44" s="35">
        <f>($A44-$C$1)*W$2/$B$1</f>
        <v>8.4</v>
      </c>
      <c r="X44" s="35">
        <f>($A44-$C$1)*X$2/$B$1</f>
        <v>9.1</v>
      </c>
      <c r="Y44" s="35">
        <f>($A44-$C$1)*Y$2/$B$1</f>
        <v>9.8</v>
      </c>
      <c r="Z44" s="35">
        <f>($A44-$C$1)*Z$2/$B$1</f>
        <v>10.5</v>
      </c>
      <c r="AA44" s="35">
        <f>($A44-$C$1)*AA$2/$B$1</f>
        <v>11.2</v>
      </c>
      <c r="AB44" s="35">
        <f>($A44-$C$1)*AB$2/$B$1</f>
        <v>11.9</v>
      </c>
      <c r="AC44" s="35">
        <f>($A44-$C$1)*AC$2/$B$1</f>
        <v>12.6</v>
      </c>
      <c r="AD44" s="35">
        <f>($A44-$C$1)*AD$2/$B$1</f>
        <v>13.3</v>
      </c>
      <c r="AE44" s="35">
        <f>($A44-$C$1)*AE$2/$B$1</f>
        <v>14</v>
      </c>
    </row>
    <row r="45" spans="1:31" ht="12.75">
      <c r="A45">
        <v>1983</v>
      </c>
      <c r="C45">
        <f t="shared" si="1"/>
        <v>0.7166666666666667</v>
      </c>
      <c r="D45" s="8">
        <f t="shared" si="2"/>
        <v>0.7166666666666667</v>
      </c>
      <c r="E45" s="8"/>
      <c r="F45">
        <f t="shared" si="7"/>
        <v>7.883333333333334</v>
      </c>
      <c r="G45" s="8">
        <f t="shared" si="4"/>
        <v>7.883333333333334</v>
      </c>
      <c r="I45">
        <f t="shared" si="8"/>
        <v>14.333333333333334</v>
      </c>
      <c r="J45" s="8">
        <f t="shared" si="6"/>
        <v>14.333333333333334</v>
      </c>
      <c r="L45" s="35">
        <f>($A45-$C$1)*L$2/$B$1</f>
        <v>0.7166666666666667</v>
      </c>
      <c r="M45" s="35">
        <f>($A45-$C$1)*M$2/$B$1</f>
        <v>1.4333333333333333</v>
      </c>
      <c r="N45" s="35">
        <f>($A45-$C$1)*N$2/$B$1</f>
        <v>2.15</v>
      </c>
      <c r="O45" s="35">
        <f>($A45-$C$1)*O$2/$B$1</f>
        <v>2.8666666666666667</v>
      </c>
      <c r="P45" s="35">
        <f>($A45-$C$1)*P$2/$B$1</f>
        <v>3.5833333333333335</v>
      </c>
      <c r="Q45" s="35">
        <f>($A45-$C$1)*Q$2/$B$1</f>
        <v>4.3</v>
      </c>
      <c r="R45" s="35">
        <f>($A45-$C$1)*R$2/$B$1</f>
        <v>5.016666666666667</v>
      </c>
      <c r="S45" s="35">
        <f>($A45-$C$1)*S$2/$B$1</f>
        <v>5.733333333333333</v>
      </c>
      <c r="T45" s="35">
        <f>($A45-$C$1)*T$2/$B$1</f>
        <v>6.45</v>
      </c>
      <c r="U45" s="35">
        <f>($A45-$C$1)*U$2/$B$1</f>
        <v>7.166666666666667</v>
      </c>
      <c r="V45" s="35">
        <f>($A45-$C$1)*V$2/$B$1</f>
        <v>7.883333333333334</v>
      </c>
      <c r="W45" s="35">
        <f>($A45-$C$1)*W$2/$B$1</f>
        <v>8.6</v>
      </c>
      <c r="X45" s="35">
        <f>($A45-$C$1)*X$2/$B$1</f>
        <v>9.316666666666666</v>
      </c>
      <c r="Y45" s="35">
        <f>($A45-$C$1)*Y$2/$B$1</f>
        <v>10.033333333333333</v>
      </c>
      <c r="Z45" s="35">
        <f>($A45-$C$1)*Z$2/$B$1</f>
        <v>10.75</v>
      </c>
      <c r="AA45" s="35">
        <f>($A45-$C$1)*AA$2/$B$1</f>
        <v>11.466666666666667</v>
      </c>
      <c r="AB45" s="35">
        <f>($A45-$C$1)*AB$2/$B$1</f>
        <v>12.183333333333334</v>
      </c>
      <c r="AC45" s="35">
        <f>($A45-$C$1)*AC$2/$B$1</f>
        <v>12.9</v>
      </c>
      <c r="AD45" s="35">
        <f>($A45-$C$1)*AD$2/$B$1</f>
        <v>13.616666666666667</v>
      </c>
      <c r="AE45" s="35">
        <f>($A45-$C$1)*AE$2/$B$1</f>
        <v>14.333333333333334</v>
      </c>
    </row>
    <row r="46" spans="1:31" ht="12.75">
      <c r="A46">
        <v>1984</v>
      </c>
      <c r="C46">
        <f t="shared" si="1"/>
        <v>0.7333333333333333</v>
      </c>
      <c r="D46" s="8">
        <f t="shared" si="2"/>
        <v>0.7333333333333333</v>
      </c>
      <c r="E46" s="8"/>
      <c r="F46">
        <f t="shared" si="7"/>
        <v>8.066666666666666</v>
      </c>
      <c r="G46" s="8">
        <f t="shared" si="4"/>
        <v>8.066666666666666</v>
      </c>
      <c r="I46">
        <f t="shared" si="8"/>
        <v>14.666666666666666</v>
      </c>
      <c r="J46" s="8">
        <f t="shared" si="6"/>
        <v>14.666666666666666</v>
      </c>
      <c r="L46" s="35">
        <f>($A46-$C$1)*L$2/$B$1</f>
        <v>0.7333333333333333</v>
      </c>
      <c r="M46" s="35">
        <f>($A46-$C$1)*M$2/$B$1</f>
        <v>1.4666666666666666</v>
      </c>
      <c r="N46" s="35">
        <f>($A46-$C$1)*N$2/$B$1</f>
        <v>2.2</v>
      </c>
      <c r="O46" s="35">
        <f>($A46-$C$1)*O$2/$B$1</f>
        <v>2.933333333333333</v>
      </c>
      <c r="P46" s="35">
        <f>($A46-$C$1)*P$2/$B$1</f>
        <v>3.6666666666666665</v>
      </c>
      <c r="Q46" s="35">
        <f>($A46-$C$1)*Q$2/$B$1</f>
        <v>4.4</v>
      </c>
      <c r="R46" s="35">
        <f>($A46-$C$1)*R$2/$B$1</f>
        <v>5.133333333333334</v>
      </c>
      <c r="S46" s="35">
        <f>($A46-$C$1)*S$2/$B$1</f>
        <v>5.866666666666666</v>
      </c>
      <c r="T46" s="35">
        <f>($A46-$C$1)*T$2/$B$1</f>
        <v>6.6</v>
      </c>
      <c r="U46" s="35">
        <f>($A46-$C$1)*U$2/$B$1</f>
        <v>7.333333333333333</v>
      </c>
      <c r="V46" s="35">
        <f>($A46-$C$1)*V$2/$B$1</f>
        <v>8.066666666666666</v>
      </c>
      <c r="W46" s="35">
        <f>($A46-$C$1)*W$2/$B$1</f>
        <v>8.8</v>
      </c>
      <c r="X46" s="35">
        <f>($A46-$C$1)*X$2/$B$1</f>
        <v>9.533333333333333</v>
      </c>
      <c r="Y46" s="35">
        <f>($A46-$C$1)*Y$2/$B$1</f>
        <v>10.266666666666667</v>
      </c>
      <c r="Z46" s="35">
        <f>($A46-$C$1)*Z$2/$B$1</f>
        <v>11</v>
      </c>
      <c r="AA46" s="35">
        <f>($A46-$C$1)*AA$2/$B$1</f>
        <v>11.733333333333333</v>
      </c>
      <c r="AB46" s="35">
        <f>($A46-$C$1)*AB$2/$B$1</f>
        <v>12.466666666666667</v>
      </c>
      <c r="AC46" s="35">
        <f>($A46-$C$1)*AC$2/$B$1</f>
        <v>13.2</v>
      </c>
      <c r="AD46" s="35">
        <f>($A46-$C$1)*AD$2/$B$1</f>
        <v>13.933333333333334</v>
      </c>
      <c r="AE46" s="35">
        <f>($A46-$C$1)*AE$2/$B$1</f>
        <v>14.666666666666666</v>
      </c>
    </row>
    <row r="47" spans="1:31" ht="12.75">
      <c r="A47">
        <v>1985</v>
      </c>
      <c r="C47">
        <f t="shared" si="1"/>
        <v>0.75</v>
      </c>
      <c r="D47" s="8">
        <f t="shared" si="2"/>
        <v>0.75</v>
      </c>
      <c r="E47" s="8"/>
      <c r="F47">
        <f t="shared" si="7"/>
        <v>8.25</v>
      </c>
      <c r="G47" s="8">
        <f t="shared" si="4"/>
        <v>8.25</v>
      </c>
      <c r="I47">
        <f t="shared" si="8"/>
        <v>15</v>
      </c>
      <c r="J47" s="8">
        <f t="shared" si="6"/>
        <v>15</v>
      </c>
      <c r="L47" s="35">
        <f>($A47-$C$1)*L$2/$B$1</f>
        <v>0.75</v>
      </c>
      <c r="M47" s="35">
        <f>($A47-$C$1)*M$2/$B$1</f>
        <v>1.5</v>
      </c>
      <c r="N47" s="35">
        <f>($A47-$C$1)*N$2/$B$1</f>
        <v>2.25</v>
      </c>
      <c r="O47" s="35">
        <f>($A47-$C$1)*O$2/$B$1</f>
        <v>3</v>
      </c>
      <c r="P47" s="35">
        <f>($A47-$C$1)*P$2/$B$1</f>
        <v>3.75</v>
      </c>
      <c r="Q47" s="35">
        <f>($A47-$C$1)*Q$2/$B$1</f>
        <v>4.5</v>
      </c>
      <c r="R47" s="35">
        <f>($A47-$C$1)*R$2/$B$1</f>
        <v>5.25</v>
      </c>
      <c r="S47" s="35">
        <f>($A47-$C$1)*S$2/$B$1</f>
        <v>6</v>
      </c>
      <c r="T47" s="35">
        <f>($A47-$C$1)*T$2/$B$1</f>
        <v>6.75</v>
      </c>
      <c r="U47" s="35">
        <f>($A47-$C$1)*U$2/$B$1</f>
        <v>7.5</v>
      </c>
      <c r="V47" s="35">
        <f>($A47-$C$1)*V$2/$B$1</f>
        <v>8.25</v>
      </c>
      <c r="W47" s="35">
        <f>($A47-$C$1)*W$2/$B$1</f>
        <v>9</v>
      </c>
      <c r="X47" s="35">
        <f>($A47-$C$1)*X$2/$B$1</f>
        <v>9.75</v>
      </c>
      <c r="Y47" s="35">
        <f>($A47-$C$1)*Y$2/$B$1</f>
        <v>10.5</v>
      </c>
      <c r="Z47" s="35">
        <f>($A47-$C$1)*Z$2/$B$1</f>
        <v>11.25</v>
      </c>
      <c r="AA47" s="35">
        <f>($A47-$C$1)*AA$2/$B$1</f>
        <v>12</v>
      </c>
      <c r="AB47" s="35">
        <f>($A47-$C$1)*AB$2/$B$1</f>
        <v>12.75</v>
      </c>
      <c r="AC47" s="35">
        <f>($A47-$C$1)*AC$2/$B$1</f>
        <v>13.5</v>
      </c>
      <c r="AD47" s="35">
        <f>($A47-$C$1)*AD$2/$B$1</f>
        <v>14.25</v>
      </c>
      <c r="AE47" s="35">
        <f>($A47-$C$1)*AE$2/$B$1</f>
        <v>15</v>
      </c>
    </row>
    <row r="48" spans="1:31" ht="12.75">
      <c r="A48">
        <v>1986</v>
      </c>
      <c r="C48">
        <f t="shared" si="1"/>
        <v>0.7666666666666667</v>
      </c>
      <c r="D48" s="8">
        <f t="shared" si="2"/>
        <v>0.7666666666666667</v>
      </c>
      <c r="E48" s="8"/>
      <c r="F48">
        <f t="shared" si="7"/>
        <v>8.433333333333334</v>
      </c>
      <c r="G48" s="8">
        <f t="shared" si="4"/>
        <v>8.433333333333334</v>
      </c>
      <c r="I48">
        <f t="shared" si="8"/>
        <v>15.333333333333334</v>
      </c>
      <c r="J48" s="8">
        <f t="shared" si="6"/>
        <v>15.333333333333334</v>
      </c>
      <c r="L48" s="35">
        <f>($A48-$C$1)*L$2/$B$1</f>
        <v>0.7666666666666667</v>
      </c>
      <c r="M48" s="35">
        <f>($A48-$C$1)*M$2/$B$1</f>
        <v>1.5333333333333334</v>
      </c>
      <c r="N48" s="35">
        <f>($A48-$C$1)*N$2/$B$1</f>
        <v>2.3</v>
      </c>
      <c r="O48" s="35">
        <f>($A48-$C$1)*O$2/$B$1</f>
        <v>3.066666666666667</v>
      </c>
      <c r="P48" s="35">
        <f>($A48-$C$1)*P$2/$B$1</f>
        <v>3.8333333333333335</v>
      </c>
      <c r="Q48" s="35">
        <f>($A48-$C$1)*Q$2/$B$1</f>
        <v>4.6</v>
      </c>
      <c r="R48" s="35">
        <f>($A48-$C$1)*R$2/$B$1</f>
        <v>5.366666666666666</v>
      </c>
      <c r="S48" s="35">
        <f>($A48-$C$1)*S$2/$B$1</f>
        <v>6.133333333333334</v>
      </c>
      <c r="T48" s="35">
        <f>($A48-$C$1)*T$2/$B$1</f>
        <v>6.9</v>
      </c>
      <c r="U48" s="35">
        <f>($A48-$C$1)*U$2/$B$1</f>
        <v>7.666666666666667</v>
      </c>
      <c r="V48" s="35">
        <f>($A48-$C$1)*V$2/$B$1</f>
        <v>8.433333333333334</v>
      </c>
      <c r="W48" s="35">
        <f>($A48-$C$1)*W$2/$B$1</f>
        <v>9.2</v>
      </c>
      <c r="X48" s="35">
        <f>($A48-$C$1)*X$2/$B$1</f>
        <v>9.966666666666667</v>
      </c>
      <c r="Y48" s="35">
        <f>($A48-$C$1)*Y$2/$B$1</f>
        <v>10.733333333333333</v>
      </c>
      <c r="Z48" s="35">
        <f>($A48-$C$1)*Z$2/$B$1</f>
        <v>11.5</v>
      </c>
      <c r="AA48" s="35">
        <f>($A48-$C$1)*AA$2/$B$1</f>
        <v>12.266666666666667</v>
      </c>
      <c r="AB48" s="35">
        <f>($A48-$C$1)*AB$2/$B$1</f>
        <v>13.033333333333333</v>
      </c>
      <c r="AC48" s="35">
        <f>($A48-$C$1)*AC$2/$B$1</f>
        <v>13.8</v>
      </c>
      <c r="AD48" s="35">
        <f>($A48-$C$1)*AD$2/$B$1</f>
        <v>14.566666666666666</v>
      </c>
      <c r="AE48" s="35">
        <f>($A48-$C$1)*AE$2/$B$1</f>
        <v>15.333333333333334</v>
      </c>
    </row>
    <row r="49" spans="1:31" ht="12.75">
      <c r="A49">
        <v>1987</v>
      </c>
      <c r="C49">
        <f t="shared" si="1"/>
        <v>0.7833333333333333</v>
      </c>
      <c r="D49" s="8">
        <f t="shared" si="2"/>
        <v>0.7833333333333333</v>
      </c>
      <c r="E49" s="8"/>
      <c r="F49">
        <f t="shared" si="7"/>
        <v>8.616666666666667</v>
      </c>
      <c r="G49" s="8">
        <f t="shared" si="4"/>
        <v>8.616666666666667</v>
      </c>
      <c r="I49">
        <f t="shared" si="8"/>
        <v>15.666666666666666</v>
      </c>
      <c r="J49" s="8">
        <f t="shared" si="6"/>
        <v>15.666666666666666</v>
      </c>
      <c r="L49" s="35">
        <f>($A49-$C$1)*L$2/$B$1</f>
        <v>0.7833333333333333</v>
      </c>
      <c r="M49" s="35">
        <f>($A49-$C$1)*M$2/$B$1</f>
        <v>1.5666666666666667</v>
      </c>
      <c r="N49" s="35">
        <f>($A49-$C$1)*N$2/$B$1</f>
        <v>2.35</v>
      </c>
      <c r="O49" s="35">
        <f>($A49-$C$1)*O$2/$B$1</f>
        <v>3.1333333333333333</v>
      </c>
      <c r="P49" s="35">
        <f>($A49-$C$1)*P$2/$B$1</f>
        <v>3.9166666666666665</v>
      </c>
      <c r="Q49" s="35">
        <f>($A49-$C$1)*Q$2/$B$1</f>
        <v>4.7</v>
      </c>
      <c r="R49" s="35">
        <f>($A49-$C$1)*R$2/$B$1</f>
        <v>5.483333333333333</v>
      </c>
      <c r="S49" s="35">
        <f>($A49-$C$1)*S$2/$B$1</f>
        <v>6.266666666666667</v>
      </c>
      <c r="T49" s="35">
        <f>($A49-$C$1)*T$2/$B$1</f>
        <v>7.05</v>
      </c>
      <c r="U49" s="35">
        <f>($A49-$C$1)*U$2/$B$1</f>
        <v>7.833333333333333</v>
      </c>
      <c r="V49" s="35">
        <f>($A49-$C$1)*V$2/$B$1</f>
        <v>8.616666666666667</v>
      </c>
      <c r="W49" s="35">
        <f>($A49-$C$1)*W$2/$B$1</f>
        <v>9.4</v>
      </c>
      <c r="X49" s="35">
        <f>($A49-$C$1)*X$2/$B$1</f>
        <v>10.183333333333334</v>
      </c>
      <c r="Y49" s="35">
        <f>($A49-$C$1)*Y$2/$B$1</f>
        <v>10.966666666666667</v>
      </c>
      <c r="Z49" s="35">
        <f>($A49-$C$1)*Z$2/$B$1</f>
        <v>11.75</v>
      </c>
      <c r="AA49" s="35">
        <f>($A49-$C$1)*AA$2/$B$1</f>
        <v>12.533333333333333</v>
      </c>
      <c r="AB49" s="35">
        <f>($A49-$C$1)*AB$2/$B$1</f>
        <v>13.316666666666666</v>
      </c>
      <c r="AC49" s="35">
        <f>($A49-$C$1)*AC$2/$B$1</f>
        <v>14.1</v>
      </c>
      <c r="AD49" s="35">
        <f>($A49-$C$1)*AD$2/$B$1</f>
        <v>14.883333333333333</v>
      </c>
      <c r="AE49" s="35">
        <f>($A49-$C$1)*AE$2/$B$1</f>
        <v>15.666666666666666</v>
      </c>
    </row>
    <row r="50" spans="1:31" ht="12.75">
      <c r="A50">
        <v>1988</v>
      </c>
      <c r="C50">
        <f t="shared" si="1"/>
        <v>0.8</v>
      </c>
      <c r="D50" s="8">
        <f t="shared" si="2"/>
        <v>0.8</v>
      </c>
      <c r="E50" s="8"/>
      <c r="F50">
        <f t="shared" si="7"/>
        <v>8.8</v>
      </c>
      <c r="G50" s="8">
        <f t="shared" si="4"/>
        <v>8.8</v>
      </c>
      <c r="I50">
        <f t="shared" si="8"/>
        <v>16</v>
      </c>
      <c r="J50" s="8">
        <f t="shared" si="6"/>
        <v>16</v>
      </c>
      <c r="L50" s="35">
        <f>($A50-$C$1)*L$2/$B$1</f>
        <v>0.8</v>
      </c>
      <c r="M50" s="35">
        <f>($A50-$C$1)*M$2/$B$1</f>
        <v>1.6</v>
      </c>
      <c r="N50" s="35">
        <f>($A50-$C$1)*N$2/$B$1</f>
        <v>2.4</v>
      </c>
      <c r="O50" s="35">
        <f>($A50-$C$1)*O$2/$B$1</f>
        <v>3.2</v>
      </c>
      <c r="P50" s="35">
        <f>($A50-$C$1)*P$2/$B$1</f>
        <v>4</v>
      </c>
      <c r="Q50" s="35">
        <f>($A50-$C$1)*Q$2/$B$1</f>
        <v>4.8</v>
      </c>
      <c r="R50" s="35">
        <f>($A50-$C$1)*R$2/$B$1</f>
        <v>5.6</v>
      </c>
      <c r="S50" s="35">
        <f>($A50-$C$1)*S$2/$B$1</f>
        <v>6.4</v>
      </c>
      <c r="T50" s="35">
        <f>($A50-$C$1)*T$2/$B$1</f>
        <v>7.2</v>
      </c>
      <c r="U50" s="35">
        <f>($A50-$C$1)*U$2/$B$1</f>
        <v>8</v>
      </c>
      <c r="V50" s="35">
        <f>($A50-$C$1)*V$2/$B$1</f>
        <v>8.8</v>
      </c>
      <c r="W50" s="35">
        <f>($A50-$C$1)*W$2/$B$1</f>
        <v>9.6</v>
      </c>
      <c r="X50" s="35">
        <f>($A50-$C$1)*X$2/$B$1</f>
        <v>10.4</v>
      </c>
      <c r="Y50" s="35">
        <f>($A50-$C$1)*Y$2/$B$1</f>
        <v>11.2</v>
      </c>
      <c r="Z50" s="35">
        <f>($A50-$C$1)*Z$2/$B$1</f>
        <v>12</v>
      </c>
      <c r="AA50" s="35">
        <f>($A50-$C$1)*AA$2/$B$1</f>
        <v>12.8</v>
      </c>
      <c r="AB50" s="35">
        <f>($A50-$C$1)*AB$2/$B$1</f>
        <v>13.6</v>
      </c>
      <c r="AC50" s="35">
        <f>($A50-$C$1)*AC$2/$B$1</f>
        <v>14.4</v>
      </c>
      <c r="AD50" s="35">
        <f>($A50-$C$1)*AD$2/$B$1</f>
        <v>15.2</v>
      </c>
      <c r="AE50" s="35">
        <f>($A50-$C$1)*AE$2/$B$1</f>
        <v>16</v>
      </c>
    </row>
    <row r="51" spans="1:31" ht="12.75">
      <c r="A51">
        <v>1989</v>
      </c>
      <c r="C51">
        <f t="shared" si="1"/>
        <v>0.8166666666666667</v>
      </c>
      <c r="D51" s="8">
        <f t="shared" si="2"/>
        <v>0.8166666666666667</v>
      </c>
      <c r="E51" s="8"/>
      <c r="F51">
        <f t="shared" si="7"/>
        <v>8.983333333333333</v>
      </c>
      <c r="G51" s="8">
        <f t="shared" si="4"/>
        <v>8.983333333333333</v>
      </c>
      <c r="I51">
        <f t="shared" si="8"/>
        <v>16.333333333333332</v>
      </c>
      <c r="J51" s="8">
        <f t="shared" si="6"/>
        <v>16.333333333333332</v>
      </c>
      <c r="L51" s="35">
        <f>($A51-$C$1)*L$2/$B$1</f>
        <v>0.8166666666666667</v>
      </c>
      <c r="M51" s="35">
        <f>($A51-$C$1)*M$2/$B$1</f>
        <v>1.6333333333333333</v>
      </c>
      <c r="N51" s="35">
        <f>($A51-$C$1)*N$2/$B$1</f>
        <v>2.45</v>
      </c>
      <c r="O51" s="35">
        <f>($A51-$C$1)*O$2/$B$1</f>
        <v>3.2666666666666666</v>
      </c>
      <c r="P51" s="35">
        <f>($A51-$C$1)*P$2/$B$1</f>
        <v>4.083333333333333</v>
      </c>
      <c r="Q51" s="35">
        <f>($A51-$C$1)*Q$2/$B$1</f>
        <v>4.9</v>
      </c>
      <c r="R51" s="35">
        <f>($A51-$C$1)*R$2/$B$1</f>
        <v>5.716666666666667</v>
      </c>
      <c r="S51" s="35">
        <f>($A51-$C$1)*S$2/$B$1</f>
        <v>6.533333333333333</v>
      </c>
      <c r="T51" s="35">
        <f>($A51-$C$1)*T$2/$B$1</f>
        <v>7.35</v>
      </c>
      <c r="U51" s="35">
        <f>($A51-$C$1)*U$2/$B$1</f>
        <v>8.166666666666666</v>
      </c>
      <c r="V51" s="35">
        <f>($A51-$C$1)*V$2/$B$1</f>
        <v>8.983333333333333</v>
      </c>
      <c r="W51" s="35">
        <f>($A51-$C$1)*W$2/$B$1</f>
        <v>9.8</v>
      </c>
      <c r="X51" s="35">
        <f>($A51-$C$1)*X$2/$B$1</f>
        <v>10.616666666666667</v>
      </c>
      <c r="Y51" s="35">
        <f>($A51-$C$1)*Y$2/$B$1</f>
        <v>11.433333333333334</v>
      </c>
      <c r="Z51" s="35">
        <f>($A51-$C$1)*Z$2/$B$1</f>
        <v>12.25</v>
      </c>
      <c r="AA51" s="35">
        <f>($A51-$C$1)*AA$2/$B$1</f>
        <v>13.066666666666666</v>
      </c>
      <c r="AB51" s="35">
        <f>($A51-$C$1)*AB$2/$B$1</f>
        <v>13.883333333333333</v>
      </c>
      <c r="AC51" s="35">
        <f>($A51-$C$1)*AC$2/$B$1</f>
        <v>14.7</v>
      </c>
      <c r="AD51" s="35">
        <f>($A51-$C$1)*AD$2/$B$1</f>
        <v>15.516666666666667</v>
      </c>
      <c r="AE51" s="35">
        <f>($A51-$C$1)*AE$2/$B$1</f>
        <v>16.333333333333332</v>
      </c>
    </row>
    <row r="52" spans="1:31" ht="12.75">
      <c r="A52">
        <v>1990</v>
      </c>
      <c r="C52">
        <f t="shared" si="1"/>
        <v>0.8333333333333334</v>
      </c>
      <c r="D52" s="8">
        <f t="shared" si="2"/>
        <v>0.8333333333333334</v>
      </c>
      <c r="E52" s="8"/>
      <c r="F52">
        <f t="shared" si="7"/>
        <v>9.166666666666666</v>
      </c>
      <c r="G52" s="8">
        <f t="shared" si="4"/>
        <v>9.166666666666666</v>
      </c>
      <c r="I52">
        <f t="shared" si="8"/>
        <v>16.666666666666668</v>
      </c>
      <c r="J52" s="8">
        <f t="shared" si="6"/>
        <v>16.666666666666668</v>
      </c>
      <c r="L52" s="35">
        <f>($A52-$C$1)*L$2/$B$1</f>
        <v>0.8333333333333334</v>
      </c>
      <c r="M52" s="35">
        <f>($A52-$C$1)*M$2/$B$1</f>
        <v>1.6666666666666667</v>
      </c>
      <c r="N52" s="35">
        <f>($A52-$C$1)*N$2/$B$1</f>
        <v>2.5</v>
      </c>
      <c r="O52" s="35">
        <f>($A52-$C$1)*O$2/$B$1</f>
        <v>3.3333333333333335</v>
      </c>
      <c r="P52" s="35">
        <f>($A52-$C$1)*P$2/$B$1</f>
        <v>4.166666666666667</v>
      </c>
      <c r="Q52" s="35">
        <f>($A52-$C$1)*Q$2/$B$1</f>
        <v>5</v>
      </c>
      <c r="R52" s="35">
        <f>($A52-$C$1)*R$2/$B$1</f>
        <v>5.833333333333333</v>
      </c>
      <c r="S52" s="35">
        <f>($A52-$C$1)*S$2/$B$1</f>
        <v>6.666666666666667</v>
      </c>
      <c r="T52" s="35">
        <f>($A52-$C$1)*T$2/$B$1</f>
        <v>7.5</v>
      </c>
      <c r="U52" s="35">
        <f>($A52-$C$1)*U$2/$B$1</f>
        <v>8.333333333333334</v>
      </c>
      <c r="V52" s="35">
        <f>($A52-$C$1)*V$2/$B$1</f>
        <v>9.166666666666666</v>
      </c>
      <c r="W52" s="35">
        <f>($A52-$C$1)*W$2/$B$1</f>
        <v>10</v>
      </c>
      <c r="X52" s="35">
        <f>($A52-$C$1)*X$2/$B$1</f>
        <v>10.833333333333334</v>
      </c>
      <c r="Y52" s="35">
        <f>($A52-$C$1)*Y$2/$B$1</f>
        <v>11.666666666666666</v>
      </c>
      <c r="Z52" s="35">
        <f>($A52-$C$1)*Z$2/$B$1</f>
        <v>12.5</v>
      </c>
      <c r="AA52" s="35">
        <f>($A52-$C$1)*AA$2/$B$1</f>
        <v>13.333333333333334</v>
      </c>
      <c r="AB52" s="35">
        <f>($A52-$C$1)*AB$2/$B$1</f>
        <v>14.166666666666666</v>
      </c>
      <c r="AC52" s="35">
        <f>($A52-$C$1)*AC$2/$B$1</f>
        <v>15</v>
      </c>
      <c r="AD52" s="35">
        <f>($A52-$C$1)*AD$2/$B$1</f>
        <v>15.833333333333334</v>
      </c>
      <c r="AE52" s="35">
        <f>($A52-$C$1)*AE$2/$B$1</f>
        <v>16.666666666666668</v>
      </c>
    </row>
    <row r="53" spans="1:31" ht="12.75">
      <c r="A53">
        <v>1991</v>
      </c>
      <c r="C53">
        <f t="shared" si="1"/>
        <v>0.85</v>
      </c>
      <c r="D53" s="8">
        <f t="shared" si="2"/>
        <v>0.85</v>
      </c>
      <c r="E53" s="8"/>
      <c r="F53">
        <f t="shared" si="7"/>
        <v>9.35</v>
      </c>
      <c r="G53" s="8">
        <f t="shared" si="4"/>
        <v>9.35</v>
      </c>
      <c r="I53">
        <f t="shared" si="8"/>
        <v>17</v>
      </c>
      <c r="J53" s="8">
        <f t="shared" si="6"/>
        <v>17</v>
      </c>
      <c r="L53" s="35">
        <f>($A53-$C$1)*L$2/$B$1</f>
        <v>0.85</v>
      </c>
      <c r="M53" s="35">
        <f>($A53-$C$1)*M$2/$B$1</f>
        <v>1.7</v>
      </c>
      <c r="N53" s="35">
        <f>($A53-$C$1)*N$2/$B$1</f>
        <v>2.55</v>
      </c>
      <c r="O53" s="35">
        <f>($A53-$C$1)*O$2/$B$1</f>
        <v>3.4</v>
      </c>
      <c r="P53" s="35">
        <f>($A53-$C$1)*P$2/$B$1</f>
        <v>4.25</v>
      </c>
      <c r="Q53" s="35">
        <f>($A53-$C$1)*Q$2/$B$1</f>
        <v>5.1</v>
      </c>
      <c r="R53" s="35">
        <f>($A53-$C$1)*R$2/$B$1</f>
        <v>5.95</v>
      </c>
      <c r="S53" s="35">
        <f>($A53-$C$1)*S$2/$B$1</f>
        <v>6.8</v>
      </c>
      <c r="T53" s="35">
        <f>($A53-$C$1)*T$2/$B$1</f>
        <v>7.65</v>
      </c>
      <c r="U53" s="35">
        <f>($A53-$C$1)*U$2/$B$1</f>
        <v>8.5</v>
      </c>
      <c r="V53" s="35">
        <f>($A53-$C$1)*V$2/$B$1</f>
        <v>9.35</v>
      </c>
      <c r="W53" s="35">
        <f>($A53-$C$1)*W$2/$B$1</f>
        <v>10.2</v>
      </c>
      <c r="X53" s="35">
        <f>($A53-$C$1)*X$2/$B$1</f>
        <v>11.05</v>
      </c>
      <c r="Y53" s="35">
        <f>($A53-$C$1)*Y$2/$B$1</f>
        <v>11.9</v>
      </c>
      <c r="Z53" s="35">
        <f>($A53-$C$1)*Z$2/$B$1</f>
        <v>12.75</v>
      </c>
      <c r="AA53" s="35">
        <f>($A53-$C$1)*AA$2/$B$1</f>
        <v>13.6</v>
      </c>
      <c r="AB53" s="35">
        <f>($A53-$C$1)*AB$2/$B$1</f>
        <v>14.45</v>
      </c>
      <c r="AC53" s="35">
        <f>($A53-$C$1)*AC$2/$B$1</f>
        <v>15.3</v>
      </c>
      <c r="AD53" s="35">
        <f>($A53-$C$1)*AD$2/$B$1</f>
        <v>16.15</v>
      </c>
      <c r="AE53" s="35">
        <f>($A53-$C$1)*AE$2/$B$1</f>
        <v>17</v>
      </c>
    </row>
    <row r="54" spans="1:31" ht="12.75">
      <c r="A54">
        <v>1992</v>
      </c>
      <c r="C54">
        <f t="shared" si="1"/>
        <v>0.8666666666666667</v>
      </c>
      <c r="D54" s="8">
        <f t="shared" si="2"/>
        <v>0.8666666666666667</v>
      </c>
      <c r="E54" s="8"/>
      <c r="F54">
        <f t="shared" si="7"/>
        <v>9.533333333333333</v>
      </c>
      <c r="G54" s="8">
        <f t="shared" si="4"/>
        <v>9.533333333333333</v>
      </c>
      <c r="I54">
        <f t="shared" si="8"/>
        <v>17.333333333333332</v>
      </c>
      <c r="J54" s="8">
        <f t="shared" si="6"/>
        <v>17.333333333333332</v>
      </c>
      <c r="L54" s="35">
        <f>($A54-$C$1)*L$2/$B$1</f>
        <v>0.8666666666666667</v>
      </c>
      <c r="M54" s="35">
        <f>($A54-$C$1)*M$2/$B$1</f>
        <v>1.7333333333333334</v>
      </c>
      <c r="N54" s="35">
        <f>($A54-$C$1)*N$2/$B$1</f>
        <v>2.6</v>
      </c>
      <c r="O54" s="35">
        <f>($A54-$C$1)*O$2/$B$1</f>
        <v>3.466666666666667</v>
      </c>
      <c r="P54" s="35">
        <f>($A54-$C$1)*P$2/$B$1</f>
        <v>4.333333333333333</v>
      </c>
      <c r="Q54" s="35">
        <f>($A54-$C$1)*Q$2/$B$1</f>
        <v>5.2</v>
      </c>
      <c r="R54" s="35">
        <f>($A54-$C$1)*R$2/$B$1</f>
        <v>6.066666666666666</v>
      </c>
      <c r="S54" s="35">
        <f>($A54-$C$1)*S$2/$B$1</f>
        <v>6.933333333333334</v>
      </c>
      <c r="T54" s="35">
        <f>($A54-$C$1)*T$2/$B$1</f>
        <v>7.8</v>
      </c>
      <c r="U54" s="35">
        <f>($A54-$C$1)*U$2/$B$1</f>
        <v>8.666666666666666</v>
      </c>
      <c r="V54" s="35">
        <f>($A54-$C$1)*V$2/$B$1</f>
        <v>9.533333333333333</v>
      </c>
      <c r="W54" s="35">
        <f>($A54-$C$1)*W$2/$B$1</f>
        <v>10.4</v>
      </c>
      <c r="X54" s="35">
        <f>($A54-$C$1)*X$2/$B$1</f>
        <v>11.266666666666667</v>
      </c>
      <c r="Y54" s="35">
        <f>($A54-$C$1)*Y$2/$B$1</f>
        <v>12.133333333333333</v>
      </c>
      <c r="Z54" s="35">
        <f>($A54-$C$1)*Z$2/$B$1</f>
        <v>13</v>
      </c>
      <c r="AA54" s="35">
        <f>($A54-$C$1)*AA$2/$B$1</f>
        <v>13.866666666666667</v>
      </c>
      <c r="AB54" s="35">
        <f>($A54-$C$1)*AB$2/$B$1</f>
        <v>14.733333333333333</v>
      </c>
      <c r="AC54" s="35">
        <f>($A54-$C$1)*AC$2/$B$1</f>
        <v>15.6</v>
      </c>
      <c r="AD54" s="35">
        <f>($A54-$C$1)*AD$2/$B$1</f>
        <v>16.466666666666665</v>
      </c>
      <c r="AE54" s="35">
        <f>($A54-$C$1)*AE$2/$B$1</f>
        <v>17.333333333333332</v>
      </c>
    </row>
    <row r="55" spans="1:31" ht="12.75">
      <c r="A55">
        <v>1993</v>
      </c>
      <c r="C55">
        <f t="shared" si="1"/>
        <v>0.8833333333333333</v>
      </c>
      <c r="D55" s="8">
        <f t="shared" si="2"/>
        <v>0.8833333333333333</v>
      </c>
      <c r="E55" s="8"/>
      <c r="F55">
        <f t="shared" si="7"/>
        <v>9.716666666666667</v>
      </c>
      <c r="G55" s="8">
        <f t="shared" si="4"/>
        <v>9.716666666666667</v>
      </c>
      <c r="I55">
        <f t="shared" si="8"/>
        <v>17.666666666666668</v>
      </c>
      <c r="J55" s="8">
        <f t="shared" si="6"/>
        <v>17.666666666666668</v>
      </c>
      <c r="L55" s="35">
        <f>($A55-$C$1)*L$2/$B$1</f>
        <v>0.8833333333333333</v>
      </c>
      <c r="M55" s="35">
        <f>($A55-$C$1)*M$2/$B$1</f>
        <v>1.7666666666666666</v>
      </c>
      <c r="N55" s="35">
        <f>($A55-$C$1)*N$2/$B$1</f>
        <v>2.65</v>
      </c>
      <c r="O55" s="35">
        <f>($A55-$C$1)*O$2/$B$1</f>
        <v>3.533333333333333</v>
      </c>
      <c r="P55" s="35">
        <f>($A55-$C$1)*P$2/$B$1</f>
        <v>4.416666666666667</v>
      </c>
      <c r="Q55" s="35">
        <f>($A55-$C$1)*Q$2/$B$1</f>
        <v>5.3</v>
      </c>
      <c r="R55" s="35">
        <f>($A55-$C$1)*R$2/$B$1</f>
        <v>6.183333333333334</v>
      </c>
      <c r="S55" s="35">
        <f>($A55-$C$1)*S$2/$B$1</f>
        <v>7.066666666666666</v>
      </c>
      <c r="T55" s="35">
        <f>($A55-$C$1)*T$2/$B$1</f>
        <v>7.95</v>
      </c>
      <c r="U55" s="35">
        <f>($A55-$C$1)*U$2/$B$1</f>
        <v>8.833333333333334</v>
      </c>
      <c r="V55" s="35">
        <f>($A55-$C$1)*V$2/$B$1</f>
        <v>9.716666666666667</v>
      </c>
      <c r="W55" s="35">
        <f>($A55-$C$1)*W$2/$B$1</f>
        <v>10.6</v>
      </c>
      <c r="X55" s="35">
        <f>($A55-$C$1)*X$2/$B$1</f>
        <v>11.483333333333333</v>
      </c>
      <c r="Y55" s="35">
        <f>($A55-$C$1)*Y$2/$B$1</f>
        <v>12.366666666666667</v>
      </c>
      <c r="Z55" s="35">
        <f>($A55-$C$1)*Z$2/$B$1</f>
        <v>13.25</v>
      </c>
      <c r="AA55" s="35">
        <f>($A55-$C$1)*AA$2/$B$1</f>
        <v>14.133333333333333</v>
      </c>
      <c r="AB55" s="35">
        <f>($A55-$C$1)*AB$2/$B$1</f>
        <v>15.016666666666667</v>
      </c>
      <c r="AC55" s="35">
        <f>($A55-$C$1)*AC$2/$B$1</f>
        <v>15.9</v>
      </c>
      <c r="AD55" s="35">
        <f>($A55-$C$1)*AD$2/$B$1</f>
        <v>16.783333333333335</v>
      </c>
      <c r="AE55" s="35">
        <f>($A55-$C$1)*AE$2/$B$1</f>
        <v>17.666666666666668</v>
      </c>
    </row>
    <row r="56" spans="1:31" ht="12.75">
      <c r="A56">
        <v>1994</v>
      </c>
      <c r="C56">
        <f t="shared" si="1"/>
        <v>0.9</v>
      </c>
      <c r="D56" s="8">
        <f t="shared" si="2"/>
        <v>0.9</v>
      </c>
      <c r="E56" s="8"/>
      <c r="F56">
        <f t="shared" si="7"/>
        <v>9.9</v>
      </c>
      <c r="G56" s="8">
        <f t="shared" si="4"/>
        <v>9.9</v>
      </c>
      <c r="I56">
        <f t="shared" si="8"/>
        <v>18</v>
      </c>
      <c r="J56" s="8">
        <f t="shared" si="6"/>
        <v>18</v>
      </c>
      <c r="L56" s="35">
        <f>($A56-$C$1)*L$2/$B$1</f>
        <v>0.9</v>
      </c>
      <c r="M56" s="35">
        <f>($A56-$C$1)*M$2/$B$1</f>
        <v>1.8</v>
      </c>
      <c r="N56" s="35">
        <f>($A56-$C$1)*N$2/$B$1</f>
        <v>2.7</v>
      </c>
      <c r="O56" s="35">
        <f>($A56-$C$1)*O$2/$B$1</f>
        <v>3.6</v>
      </c>
      <c r="P56" s="35">
        <f>($A56-$C$1)*P$2/$B$1</f>
        <v>4.5</v>
      </c>
      <c r="Q56" s="35">
        <f>($A56-$C$1)*Q$2/$B$1</f>
        <v>5.4</v>
      </c>
      <c r="R56" s="35">
        <f>($A56-$C$1)*R$2/$B$1</f>
        <v>6.3</v>
      </c>
      <c r="S56" s="35">
        <f>($A56-$C$1)*S$2/$B$1</f>
        <v>7.2</v>
      </c>
      <c r="T56" s="35">
        <f>($A56-$C$1)*T$2/$B$1</f>
        <v>8.1</v>
      </c>
      <c r="U56" s="35">
        <f>($A56-$C$1)*U$2/$B$1</f>
        <v>9</v>
      </c>
      <c r="V56" s="35">
        <f>($A56-$C$1)*V$2/$B$1</f>
        <v>9.9</v>
      </c>
      <c r="W56" s="35">
        <f>($A56-$C$1)*W$2/$B$1</f>
        <v>10.8</v>
      </c>
      <c r="X56" s="35">
        <f>($A56-$C$1)*X$2/$B$1</f>
        <v>11.7</v>
      </c>
      <c r="Y56" s="35">
        <f>($A56-$C$1)*Y$2/$B$1</f>
        <v>12.6</v>
      </c>
      <c r="Z56" s="35">
        <f>($A56-$C$1)*Z$2/$B$1</f>
        <v>13.5</v>
      </c>
      <c r="AA56" s="35">
        <f>($A56-$C$1)*AA$2/$B$1</f>
        <v>14.4</v>
      </c>
      <c r="AB56" s="35">
        <f>($A56-$C$1)*AB$2/$B$1</f>
        <v>15.3</v>
      </c>
      <c r="AC56" s="35">
        <f>($A56-$C$1)*AC$2/$B$1</f>
        <v>16.2</v>
      </c>
      <c r="AD56" s="35">
        <f>($A56-$C$1)*AD$2/$B$1</f>
        <v>17.1</v>
      </c>
      <c r="AE56" s="35">
        <f>($A56-$C$1)*AE$2/$B$1</f>
        <v>18</v>
      </c>
    </row>
    <row r="57" spans="1:31" ht="12.75">
      <c r="A57">
        <v>1995</v>
      </c>
      <c r="C57">
        <f t="shared" si="1"/>
        <v>0.9166666666666666</v>
      </c>
      <c r="D57" s="8">
        <f t="shared" si="2"/>
        <v>0.9166666666666666</v>
      </c>
      <c r="E57" s="8"/>
      <c r="F57">
        <f t="shared" si="7"/>
        <v>10.083333333333334</v>
      </c>
      <c r="G57" s="8">
        <f t="shared" si="4"/>
        <v>10.083333333333334</v>
      </c>
      <c r="I57">
        <f t="shared" si="8"/>
        <v>18.333333333333332</v>
      </c>
      <c r="J57" s="8">
        <f t="shared" si="6"/>
        <v>18.333333333333332</v>
      </c>
      <c r="L57" s="35">
        <f>($A57-$C$1)*L$2/$B$1</f>
        <v>0.9166666666666666</v>
      </c>
      <c r="M57" s="35">
        <f>($A57-$C$1)*M$2/$B$1</f>
        <v>1.8333333333333333</v>
      </c>
      <c r="N57" s="35">
        <f>($A57-$C$1)*N$2/$B$1</f>
        <v>2.75</v>
      </c>
      <c r="O57" s="35">
        <f>($A57-$C$1)*O$2/$B$1</f>
        <v>3.6666666666666665</v>
      </c>
      <c r="P57" s="35">
        <f>($A57-$C$1)*P$2/$B$1</f>
        <v>4.583333333333333</v>
      </c>
      <c r="Q57" s="35">
        <f>($A57-$C$1)*Q$2/$B$1</f>
        <v>5.5</v>
      </c>
      <c r="R57" s="35">
        <f>($A57-$C$1)*R$2/$B$1</f>
        <v>6.416666666666667</v>
      </c>
      <c r="S57" s="35">
        <f>($A57-$C$1)*S$2/$B$1</f>
        <v>7.333333333333333</v>
      </c>
      <c r="T57" s="35">
        <f>($A57-$C$1)*T$2/$B$1</f>
        <v>8.25</v>
      </c>
      <c r="U57" s="35">
        <f>($A57-$C$1)*U$2/$B$1</f>
        <v>9.166666666666666</v>
      </c>
      <c r="V57" s="35">
        <f>($A57-$C$1)*V$2/$B$1</f>
        <v>10.083333333333334</v>
      </c>
      <c r="W57" s="35">
        <f>($A57-$C$1)*W$2/$B$1</f>
        <v>11</v>
      </c>
      <c r="X57" s="35">
        <f>($A57-$C$1)*X$2/$B$1</f>
        <v>11.916666666666666</v>
      </c>
      <c r="Y57" s="35">
        <f>($A57-$C$1)*Y$2/$B$1</f>
        <v>12.833333333333334</v>
      </c>
      <c r="Z57" s="35">
        <f>($A57-$C$1)*Z$2/$B$1</f>
        <v>13.75</v>
      </c>
      <c r="AA57" s="35">
        <f>($A57-$C$1)*AA$2/$B$1</f>
        <v>14.666666666666666</v>
      </c>
      <c r="AB57" s="35">
        <f>($A57-$C$1)*AB$2/$B$1</f>
        <v>15.583333333333334</v>
      </c>
      <c r="AC57" s="35">
        <f>($A57-$C$1)*AC$2/$B$1</f>
        <v>16.5</v>
      </c>
      <c r="AD57" s="35">
        <f>($A57-$C$1)*AD$2/$B$1</f>
        <v>17.416666666666668</v>
      </c>
      <c r="AE57" s="35">
        <f>($A57-$C$1)*AE$2/$B$1</f>
        <v>18.333333333333332</v>
      </c>
    </row>
    <row r="58" spans="1:31" ht="12.75">
      <c r="A58">
        <v>1996</v>
      </c>
      <c r="C58">
        <f t="shared" si="1"/>
        <v>0.9333333333333333</v>
      </c>
      <c r="D58" s="8">
        <f t="shared" si="2"/>
        <v>0.9333333333333333</v>
      </c>
      <c r="E58" s="8"/>
      <c r="F58">
        <f t="shared" si="7"/>
        <v>10.266666666666667</v>
      </c>
      <c r="G58" s="8">
        <f t="shared" si="4"/>
        <v>10.266666666666667</v>
      </c>
      <c r="I58">
        <f t="shared" si="8"/>
        <v>18.666666666666668</v>
      </c>
      <c r="J58" s="8">
        <f t="shared" si="6"/>
        <v>18.666666666666668</v>
      </c>
      <c r="L58" s="35">
        <f>($A58-$C$1)*L$2/$B$1</f>
        <v>0.9333333333333333</v>
      </c>
      <c r="M58" s="35">
        <f>($A58-$C$1)*M$2/$B$1</f>
        <v>1.8666666666666667</v>
      </c>
      <c r="N58" s="35">
        <f>($A58-$C$1)*N$2/$B$1</f>
        <v>2.8</v>
      </c>
      <c r="O58" s="35">
        <f>($A58-$C$1)*O$2/$B$1</f>
        <v>3.7333333333333334</v>
      </c>
      <c r="P58" s="35">
        <f>($A58-$C$1)*P$2/$B$1</f>
        <v>4.666666666666667</v>
      </c>
      <c r="Q58" s="35">
        <f>($A58-$C$1)*Q$2/$B$1</f>
        <v>5.6</v>
      </c>
      <c r="R58" s="35">
        <f>($A58-$C$1)*R$2/$B$1</f>
        <v>6.533333333333333</v>
      </c>
      <c r="S58" s="35">
        <f>($A58-$C$1)*S$2/$B$1</f>
        <v>7.466666666666667</v>
      </c>
      <c r="T58" s="35">
        <f>($A58-$C$1)*T$2/$B$1</f>
        <v>8.4</v>
      </c>
      <c r="U58" s="35">
        <f>($A58-$C$1)*U$2/$B$1</f>
        <v>9.333333333333334</v>
      </c>
      <c r="V58" s="35">
        <f>($A58-$C$1)*V$2/$B$1</f>
        <v>10.266666666666667</v>
      </c>
      <c r="W58" s="35">
        <f>($A58-$C$1)*W$2/$B$1</f>
        <v>11.2</v>
      </c>
      <c r="X58" s="35">
        <f>($A58-$C$1)*X$2/$B$1</f>
        <v>12.133333333333333</v>
      </c>
      <c r="Y58" s="35">
        <f>($A58-$C$1)*Y$2/$B$1</f>
        <v>13.066666666666666</v>
      </c>
      <c r="Z58" s="35">
        <f>($A58-$C$1)*Z$2/$B$1</f>
        <v>14</v>
      </c>
      <c r="AA58" s="35">
        <f>($A58-$C$1)*AA$2/$B$1</f>
        <v>14.933333333333334</v>
      </c>
      <c r="AB58" s="35">
        <f>($A58-$C$1)*AB$2/$B$1</f>
        <v>15.866666666666667</v>
      </c>
      <c r="AC58" s="35">
        <f>($A58-$C$1)*AC$2/$B$1</f>
        <v>16.8</v>
      </c>
      <c r="AD58" s="35">
        <f>($A58-$C$1)*AD$2/$B$1</f>
        <v>17.733333333333334</v>
      </c>
      <c r="AE58" s="35">
        <f>($A58-$C$1)*AE$2/$B$1</f>
        <v>18.666666666666668</v>
      </c>
    </row>
    <row r="59" spans="1:31" ht="12.75">
      <c r="A59">
        <v>1997</v>
      </c>
      <c r="C59">
        <f t="shared" si="1"/>
        <v>0.95</v>
      </c>
      <c r="D59" s="8">
        <f t="shared" si="2"/>
        <v>0.95</v>
      </c>
      <c r="E59" s="8"/>
      <c r="F59">
        <f t="shared" si="7"/>
        <v>10.45</v>
      </c>
      <c r="G59" s="8">
        <f t="shared" si="4"/>
        <v>10.45</v>
      </c>
      <c r="I59">
        <f t="shared" si="8"/>
        <v>19</v>
      </c>
      <c r="J59" s="8">
        <f t="shared" si="6"/>
        <v>19</v>
      </c>
      <c r="L59" s="35">
        <f>($A59-$C$1)*L$2/$B$1</f>
        <v>0.95</v>
      </c>
      <c r="M59" s="35">
        <f>($A59-$C$1)*M$2/$B$1</f>
        <v>1.9</v>
      </c>
      <c r="N59" s="35">
        <f>($A59-$C$1)*N$2/$B$1</f>
        <v>2.85</v>
      </c>
      <c r="O59" s="35">
        <f>($A59-$C$1)*O$2/$B$1</f>
        <v>3.8</v>
      </c>
      <c r="P59" s="35">
        <f>($A59-$C$1)*P$2/$B$1</f>
        <v>4.75</v>
      </c>
      <c r="Q59" s="35">
        <f>($A59-$C$1)*Q$2/$B$1</f>
        <v>5.7</v>
      </c>
      <c r="R59" s="35">
        <f>($A59-$C$1)*R$2/$B$1</f>
        <v>6.65</v>
      </c>
      <c r="S59" s="35">
        <f>($A59-$C$1)*S$2/$B$1</f>
        <v>7.6</v>
      </c>
      <c r="T59" s="35">
        <f>($A59-$C$1)*T$2/$B$1</f>
        <v>8.55</v>
      </c>
      <c r="U59" s="35">
        <f>($A59-$C$1)*U$2/$B$1</f>
        <v>9.5</v>
      </c>
      <c r="V59" s="35">
        <f>($A59-$C$1)*V$2/$B$1</f>
        <v>10.45</v>
      </c>
      <c r="W59" s="35">
        <f>($A59-$C$1)*W$2/$B$1</f>
        <v>11.4</v>
      </c>
      <c r="X59" s="35">
        <f>($A59-$C$1)*X$2/$B$1</f>
        <v>12.35</v>
      </c>
      <c r="Y59" s="35">
        <f>($A59-$C$1)*Y$2/$B$1</f>
        <v>13.3</v>
      </c>
      <c r="Z59" s="35">
        <f>($A59-$C$1)*Z$2/$B$1</f>
        <v>14.25</v>
      </c>
      <c r="AA59" s="35">
        <f>($A59-$C$1)*AA$2/$B$1</f>
        <v>15.2</v>
      </c>
      <c r="AB59" s="35">
        <f>($A59-$C$1)*AB$2/$B$1</f>
        <v>16.15</v>
      </c>
      <c r="AC59" s="35">
        <f>($A59-$C$1)*AC$2/$B$1</f>
        <v>17.1</v>
      </c>
      <c r="AD59" s="35">
        <f>($A59-$C$1)*AD$2/$B$1</f>
        <v>18.05</v>
      </c>
      <c r="AE59" s="35">
        <f>($A59-$C$1)*AE$2/$B$1</f>
        <v>19</v>
      </c>
    </row>
    <row r="60" spans="1:31" ht="12.75">
      <c r="A60">
        <v>1998</v>
      </c>
      <c r="C60">
        <f t="shared" si="1"/>
        <v>0.9666666666666667</v>
      </c>
      <c r="D60" s="8">
        <f t="shared" si="2"/>
        <v>0.9666666666666667</v>
      </c>
      <c r="E60" s="8"/>
      <c r="F60">
        <f t="shared" si="7"/>
        <v>10.633333333333333</v>
      </c>
      <c r="G60" s="8">
        <f t="shared" si="4"/>
        <v>10.633333333333333</v>
      </c>
      <c r="I60">
        <f t="shared" si="8"/>
        <v>19.333333333333332</v>
      </c>
      <c r="J60" s="8">
        <f t="shared" si="6"/>
        <v>19.333333333333332</v>
      </c>
      <c r="L60" s="35">
        <f>($A60-$C$1)*L$2/$B$1</f>
        <v>0.9666666666666667</v>
      </c>
      <c r="M60" s="35">
        <f>($A60-$C$1)*M$2/$B$1</f>
        <v>1.9333333333333333</v>
      </c>
      <c r="N60" s="35">
        <f>($A60-$C$1)*N$2/$B$1</f>
        <v>2.9</v>
      </c>
      <c r="O60" s="35">
        <f>($A60-$C$1)*O$2/$B$1</f>
        <v>3.8666666666666667</v>
      </c>
      <c r="P60" s="35">
        <f>($A60-$C$1)*P$2/$B$1</f>
        <v>4.833333333333333</v>
      </c>
      <c r="Q60" s="35">
        <f>($A60-$C$1)*Q$2/$B$1</f>
        <v>5.8</v>
      </c>
      <c r="R60" s="35">
        <f>($A60-$C$1)*R$2/$B$1</f>
        <v>6.766666666666667</v>
      </c>
      <c r="S60" s="35">
        <f>($A60-$C$1)*S$2/$B$1</f>
        <v>7.733333333333333</v>
      </c>
      <c r="T60" s="35">
        <f>($A60-$C$1)*T$2/$B$1</f>
        <v>8.7</v>
      </c>
      <c r="U60" s="35">
        <f>($A60-$C$1)*U$2/$B$1</f>
        <v>9.666666666666666</v>
      </c>
      <c r="V60" s="35">
        <f>($A60-$C$1)*V$2/$B$1</f>
        <v>10.633333333333333</v>
      </c>
      <c r="W60" s="35">
        <f>($A60-$C$1)*W$2/$B$1</f>
        <v>11.6</v>
      </c>
      <c r="X60" s="35">
        <f>($A60-$C$1)*X$2/$B$1</f>
        <v>12.566666666666666</v>
      </c>
      <c r="Y60" s="35">
        <f>($A60-$C$1)*Y$2/$B$1</f>
        <v>13.533333333333333</v>
      </c>
      <c r="Z60" s="35">
        <f>($A60-$C$1)*Z$2/$B$1</f>
        <v>14.5</v>
      </c>
      <c r="AA60" s="35">
        <f>($A60-$C$1)*AA$2/$B$1</f>
        <v>15.466666666666667</v>
      </c>
      <c r="AB60" s="35">
        <f>($A60-$C$1)*AB$2/$B$1</f>
        <v>16.433333333333334</v>
      </c>
      <c r="AC60" s="35">
        <f>($A60-$C$1)*AC$2/$B$1</f>
        <v>17.4</v>
      </c>
      <c r="AD60" s="35">
        <f>($A60-$C$1)*AD$2/$B$1</f>
        <v>18.366666666666667</v>
      </c>
      <c r="AE60" s="35">
        <f>($A60-$C$1)*AE$2/$B$1</f>
        <v>19.333333333333332</v>
      </c>
    </row>
    <row r="61" spans="1:31" ht="12.75">
      <c r="A61">
        <v>1999</v>
      </c>
      <c r="C61">
        <f t="shared" si="1"/>
        <v>0.9833333333333333</v>
      </c>
      <c r="D61" s="8">
        <f t="shared" si="2"/>
        <v>0.9833333333333333</v>
      </c>
      <c r="E61" s="8"/>
      <c r="F61">
        <f t="shared" si="7"/>
        <v>10.816666666666666</v>
      </c>
      <c r="G61" s="8">
        <f t="shared" si="4"/>
        <v>10.816666666666666</v>
      </c>
      <c r="I61">
        <f t="shared" si="8"/>
        <v>19.666666666666668</v>
      </c>
      <c r="J61" s="8">
        <f t="shared" si="6"/>
        <v>19.666666666666668</v>
      </c>
      <c r="L61" s="35">
        <f>($A61-$C$1)*L$2/$B$1</f>
        <v>0.9833333333333333</v>
      </c>
      <c r="M61" s="35">
        <f>($A61-$C$1)*M$2/$B$1</f>
        <v>1.9666666666666666</v>
      </c>
      <c r="N61" s="35">
        <f>($A61-$C$1)*N$2/$B$1</f>
        <v>2.95</v>
      </c>
      <c r="O61" s="35">
        <f>($A61-$C$1)*O$2/$B$1</f>
        <v>3.933333333333333</v>
      </c>
      <c r="P61" s="35">
        <f>($A61-$C$1)*P$2/$B$1</f>
        <v>4.916666666666667</v>
      </c>
      <c r="Q61" s="35">
        <f>($A61-$C$1)*Q$2/$B$1</f>
        <v>5.9</v>
      </c>
      <c r="R61" s="35">
        <f>($A61-$C$1)*R$2/$B$1</f>
        <v>6.883333333333334</v>
      </c>
      <c r="S61" s="35">
        <f>($A61-$C$1)*S$2/$B$1</f>
        <v>7.866666666666666</v>
      </c>
      <c r="T61" s="35">
        <f>($A61-$C$1)*T$2/$B$1</f>
        <v>8.85</v>
      </c>
      <c r="U61" s="35">
        <f>($A61-$C$1)*U$2/$B$1</f>
        <v>9.833333333333334</v>
      </c>
      <c r="V61" s="35">
        <f>($A61-$C$1)*V$2/$B$1</f>
        <v>10.816666666666666</v>
      </c>
      <c r="W61" s="35">
        <f>($A61-$C$1)*W$2/$B$1</f>
        <v>11.8</v>
      </c>
      <c r="X61" s="35">
        <f>($A61-$C$1)*X$2/$B$1</f>
        <v>12.783333333333333</v>
      </c>
      <c r="Y61" s="35">
        <f>($A61-$C$1)*Y$2/$B$1</f>
        <v>13.766666666666667</v>
      </c>
      <c r="Z61" s="35">
        <f>($A61-$C$1)*Z$2/$B$1</f>
        <v>14.75</v>
      </c>
      <c r="AA61" s="35">
        <f>($A61-$C$1)*AA$2/$B$1</f>
        <v>15.733333333333333</v>
      </c>
      <c r="AB61" s="35">
        <f>($A61-$C$1)*AB$2/$B$1</f>
        <v>16.716666666666665</v>
      </c>
      <c r="AC61" s="35">
        <f>($A61-$C$1)*AC$2/$B$1</f>
        <v>17.7</v>
      </c>
      <c r="AD61" s="35">
        <f>($A61-$C$1)*AD$2/$B$1</f>
        <v>18.683333333333334</v>
      </c>
      <c r="AE61" s="35">
        <f>($A61-$C$1)*AE$2/$B$1</f>
        <v>19.666666666666668</v>
      </c>
    </row>
    <row r="62" spans="1:31" ht="12.75">
      <c r="A62">
        <v>2000</v>
      </c>
      <c r="C62">
        <f t="shared" si="1"/>
        <v>1</v>
      </c>
      <c r="D62" s="8">
        <f t="shared" si="2"/>
        <v>1</v>
      </c>
      <c r="E62" s="8"/>
      <c r="F62">
        <f t="shared" si="7"/>
        <v>11</v>
      </c>
      <c r="G62" s="8">
        <f t="shared" si="4"/>
        <v>11</v>
      </c>
      <c r="I62">
        <f t="shared" si="8"/>
        <v>20</v>
      </c>
      <c r="J62" s="8">
        <f t="shared" si="6"/>
        <v>20</v>
      </c>
      <c r="L62" s="35">
        <f>($A62-$C$1)*L$2/$B$1</f>
        <v>1</v>
      </c>
      <c r="M62" s="35">
        <f>($A62-$C$1)*M$2/$B$1</f>
        <v>2</v>
      </c>
      <c r="N62" s="35">
        <f>($A62-$C$1)*N$2/$B$1</f>
        <v>3</v>
      </c>
      <c r="O62" s="35">
        <f>($A62-$C$1)*O$2/$B$1</f>
        <v>4</v>
      </c>
      <c r="P62" s="35">
        <f>($A62-$C$1)*P$2/$B$1</f>
        <v>5</v>
      </c>
      <c r="Q62" s="35">
        <f>($A62-$C$1)*Q$2/$B$1</f>
        <v>6</v>
      </c>
      <c r="R62" s="35">
        <f>($A62-$C$1)*R$2/$B$1</f>
        <v>7</v>
      </c>
      <c r="S62" s="35">
        <f>($A62-$C$1)*S$2/$B$1</f>
        <v>8</v>
      </c>
      <c r="T62" s="35">
        <f>($A62-$C$1)*T$2/$B$1</f>
        <v>9</v>
      </c>
      <c r="U62" s="35">
        <f>($A62-$C$1)*U$2/$B$1</f>
        <v>10</v>
      </c>
      <c r="V62" s="35">
        <f>($A62-$C$1)*V$2/$B$1</f>
        <v>11</v>
      </c>
      <c r="W62" s="35">
        <f>($A62-$C$1)*W$2/$B$1</f>
        <v>12</v>
      </c>
      <c r="X62" s="35">
        <f>($A62-$C$1)*X$2/$B$1</f>
        <v>13</v>
      </c>
      <c r="Y62" s="35">
        <f>($A62-$C$1)*Y$2/$B$1</f>
        <v>14</v>
      </c>
      <c r="Z62" s="35">
        <f>($A62-$C$1)*Z$2/$B$1</f>
        <v>15</v>
      </c>
      <c r="AA62" s="35">
        <f>($A62-$C$1)*AA$2/$B$1</f>
        <v>16</v>
      </c>
      <c r="AB62" s="35">
        <f>($A62-$C$1)*AB$2/$B$1</f>
        <v>17</v>
      </c>
      <c r="AC62" s="35">
        <f>($A62-$C$1)*AC$2/$B$1</f>
        <v>18</v>
      </c>
      <c r="AD62" s="35">
        <f>($A62-$C$1)*AD$2/$B$1</f>
        <v>19</v>
      </c>
      <c r="AE62" s="35">
        <f>($A62-$C$1)*AE$2/$B$1</f>
        <v>20</v>
      </c>
    </row>
    <row r="63" spans="1:31" ht="12.75">
      <c r="A63">
        <v>2001</v>
      </c>
      <c r="C63">
        <f t="shared" si="1"/>
        <v>1.0166666666666666</v>
      </c>
      <c r="D63" s="8">
        <f t="shared" si="2"/>
        <v>1.0166666666666666</v>
      </c>
      <c r="E63" s="8"/>
      <c r="F63">
        <f t="shared" si="7"/>
        <v>11.183333333333334</v>
      </c>
      <c r="G63" s="8">
        <f t="shared" si="4"/>
        <v>11.183333333333334</v>
      </c>
      <c r="I63">
        <f t="shared" si="8"/>
        <v>20.333333333333332</v>
      </c>
      <c r="J63" s="8">
        <f t="shared" si="6"/>
        <v>20.333333333333332</v>
      </c>
      <c r="L63" s="35">
        <f>($A63-$C$1)*L$2/$B$1</f>
        <v>1.0166666666666666</v>
      </c>
      <c r="M63" s="35">
        <f>($A63-$C$1)*M$2/$B$1</f>
        <v>2.033333333333333</v>
      </c>
      <c r="N63" s="35">
        <f>($A63-$C$1)*N$2/$B$1</f>
        <v>3.05</v>
      </c>
      <c r="O63" s="35">
        <f>($A63-$C$1)*O$2/$B$1</f>
        <v>4.066666666666666</v>
      </c>
      <c r="P63" s="35">
        <f>($A63-$C$1)*P$2/$B$1</f>
        <v>5.083333333333333</v>
      </c>
      <c r="Q63" s="35">
        <f>($A63-$C$1)*Q$2/$B$1</f>
        <v>6.1</v>
      </c>
      <c r="R63" s="35">
        <f>($A63-$C$1)*R$2/$B$1</f>
        <v>7.116666666666666</v>
      </c>
      <c r="S63" s="35">
        <f>($A63-$C$1)*S$2/$B$1</f>
        <v>8.133333333333333</v>
      </c>
      <c r="T63" s="35">
        <f>($A63-$C$1)*T$2/$B$1</f>
        <v>9.15</v>
      </c>
      <c r="U63" s="35">
        <f>($A63-$C$1)*U$2/$B$1</f>
        <v>10.166666666666666</v>
      </c>
      <c r="V63" s="35">
        <f>($A63-$C$1)*V$2/$B$1</f>
        <v>11.183333333333334</v>
      </c>
      <c r="W63" s="35">
        <f>($A63-$C$1)*W$2/$B$1</f>
        <v>12.2</v>
      </c>
      <c r="X63" s="35">
        <f>($A63-$C$1)*X$2/$B$1</f>
        <v>13.216666666666667</v>
      </c>
      <c r="Y63" s="35">
        <f>($A63-$C$1)*Y$2/$B$1</f>
        <v>14.233333333333333</v>
      </c>
      <c r="Z63" s="35">
        <f>($A63-$C$1)*Z$2/$B$1</f>
        <v>15.25</v>
      </c>
      <c r="AA63" s="35">
        <f>($A63-$C$1)*AA$2/$B$1</f>
        <v>16.266666666666666</v>
      </c>
      <c r="AB63" s="35">
        <f>($A63-$C$1)*AB$2/$B$1</f>
        <v>17.283333333333335</v>
      </c>
      <c r="AC63" s="35">
        <f>($A63-$C$1)*AC$2/$B$1</f>
        <v>18.3</v>
      </c>
      <c r="AD63" s="35">
        <f>($A63-$C$1)*AD$2/$B$1</f>
        <v>19.316666666666666</v>
      </c>
      <c r="AE63" s="35">
        <f>($A63-$C$1)*AE$2/$B$1</f>
        <v>20.333333333333332</v>
      </c>
    </row>
    <row r="64" spans="1:31" ht="12.75">
      <c r="A64">
        <v>2002</v>
      </c>
      <c r="C64">
        <f aca="true" t="shared" si="9" ref="C64:C82">($A64-C$1)*C$2/B$1</f>
        <v>1.0333333333333334</v>
      </c>
      <c r="D64" s="8">
        <f aca="true" t="shared" si="10" ref="D64:D82">C64</f>
        <v>1.0333333333333334</v>
      </c>
      <c r="E64" s="8"/>
      <c r="F64">
        <f t="shared" si="7"/>
        <v>11.366666666666667</v>
      </c>
      <c r="G64" s="8">
        <f aca="true" t="shared" si="11" ref="G64:G82">F64</f>
        <v>11.366666666666667</v>
      </c>
      <c r="I64">
        <f t="shared" si="8"/>
        <v>20.666666666666668</v>
      </c>
      <c r="J64" s="8">
        <f aca="true" t="shared" si="12" ref="J64:J82">I64</f>
        <v>20.666666666666668</v>
      </c>
      <c r="L64" s="35">
        <f>($A64-$C$1)*L$2/$B$1</f>
        <v>1.0333333333333334</v>
      </c>
      <c r="M64" s="35">
        <f>($A64-$C$1)*M$2/$B$1</f>
        <v>2.066666666666667</v>
      </c>
      <c r="N64" s="35">
        <f>($A64-$C$1)*N$2/$B$1</f>
        <v>3.1</v>
      </c>
      <c r="O64" s="35">
        <f>($A64-$C$1)*O$2/$B$1</f>
        <v>4.133333333333334</v>
      </c>
      <c r="P64" s="35">
        <f>($A64-$C$1)*P$2/$B$1</f>
        <v>5.166666666666667</v>
      </c>
      <c r="Q64" s="35">
        <f>($A64-$C$1)*Q$2/$B$1</f>
        <v>6.2</v>
      </c>
      <c r="R64" s="35">
        <f>($A64-$C$1)*R$2/$B$1</f>
        <v>7.233333333333333</v>
      </c>
      <c r="S64" s="35">
        <f>($A64-$C$1)*S$2/$B$1</f>
        <v>8.266666666666667</v>
      </c>
      <c r="T64" s="35">
        <f>($A64-$C$1)*T$2/$B$1</f>
        <v>9.3</v>
      </c>
      <c r="U64" s="35">
        <f>($A64-$C$1)*U$2/$B$1</f>
        <v>10.333333333333334</v>
      </c>
      <c r="V64" s="35">
        <f>($A64-$C$1)*V$2/$B$1</f>
        <v>11.366666666666667</v>
      </c>
      <c r="W64" s="35">
        <f>($A64-$C$1)*W$2/$B$1</f>
        <v>12.4</v>
      </c>
      <c r="X64" s="35">
        <f>($A64-$C$1)*X$2/$B$1</f>
        <v>13.433333333333334</v>
      </c>
      <c r="Y64" s="35">
        <f>($A64-$C$1)*Y$2/$B$1</f>
        <v>14.466666666666667</v>
      </c>
      <c r="Z64" s="35">
        <f>($A64-$C$1)*Z$2/$B$1</f>
        <v>15.5</v>
      </c>
      <c r="AA64" s="35">
        <f aca="true" t="shared" si="13" ref="AA64:AE82">($A64-$C$1)*AA$2/$B$1</f>
        <v>16.533333333333335</v>
      </c>
      <c r="AB64" s="35">
        <f t="shared" si="13"/>
        <v>17.566666666666666</v>
      </c>
      <c r="AC64" s="35">
        <f t="shared" si="13"/>
        <v>18.6</v>
      </c>
      <c r="AD64" s="35">
        <f t="shared" si="13"/>
        <v>19.633333333333333</v>
      </c>
      <c r="AE64" s="35">
        <f t="shared" si="13"/>
        <v>20.666666666666668</v>
      </c>
    </row>
    <row r="65" spans="1:31" ht="12.75">
      <c r="A65">
        <v>2003</v>
      </c>
      <c r="C65">
        <f t="shared" si="9"/>
        <v>1.05</v>
      </c>
      <c r="D65" s="8">
        <f t="shared" si="10"/>
        <v>1.05</v>
      </c>
      <c r="E65" s="8"/>
      <c r="F65">
        <f t="shared" si="7"/>
        <v>11.55</v>
      </c>
      <c r="G65" s="8">
        <f t="shared" si="11"/>
        <v>11.55</v>
      </c>
      <c r="I65">
        <f t="shared" si="8"/>
        <v>21</v>
      </c>
      <c r="J65" s="8">
        <f t="shared" si="12"/>
        <v>21</v>
      </c>
      <c r="L65" s="35">
        <f aca="true" t="shared" si="14" ref="L65:AA82">($A65-$C$1)*L$2/$B$1</f>
        <v>1.05</v>
      </c>
      <c r="M65" s="35">
        <f t="shared" si="14"/>
        <v>2.1</v>
      </c>
      <c r="N65" s="35">
        <f t="shared" si="14"/>
        <v>3.15</v>
      </c>
      <c r="O65" s="35">
        <f t="shared" si="14"/>
        <v>4.2</v>
      </c>
      <c r="P65" s="35">
        <f t="shared" si="14"/>
        <v>5.25</v>
      </c>
      <c r="Q65" s="35">
        <f t="shared" si="14"/>
        <v>6.3</v>
      </c>
      <c r="R65" s="35">
        <f t="shared" si="14"/>
        <v>7.35</v>
      </c>
      <c r="S65" s="35">
        <f t="shared" si="14"/>
        <v>8.4</v>
      </c>
      <c r="T65" s="35">
        <f t="shared" si="14"/>
        <v>9.45</v>
      </c>
      <c r="U65" s="35">
        <f t="shared" si="14"/>
        <v>10.5</v>
      </c>
      <c r="V65" s="35">
        <f t="shared" si="14"/>
        <v>11.55</v>
      </c>
      <c r="W65" s="35">
        <f t="shared" si="14"/>
        <v>12.6</v>
      </c>
      <c r="X65" s="35">
        <f t="shared" si="14"/>
        <v>13.65</v>
      </c>
      <c r="Y65" s="35">
        <f t="shared" si="14"/>
        <v>14.7</v>
      </c>
      <c r="Z65" s="35">
        <f t="shared" si="14"/>
        <v>15.75</v>
      </c>
      <c r="AA65" s="35">
        <f t="shared" si="14"/>
        <v>16.8</v>
      </c>
      <c r="AB65" s="35">
        <f t="shared" si="13"/>
        <v>17.85</v>
      </c>
      <c r="AC65" s="35">
        <f t="shared" si="13"/>
        <v>18.9</v>
      </c>
      <c r="AD65" s="35">
        <f t="shared" si="13"/>
        <v>19.95</v>
      </c>
      <c r="AE65" s="35">
        <f t="shared" si="13"/>
        <v>21</v>
      </c>
    </row>
    <row r="66" spans="1:31" ht="12.75">
      <c r="A66">
        <v>2004</v>
      </c>
      <c r="C66">
        <f t="shared" si="9"/>
        <v>1.0666666666666667</v>
      </c>
      <c r="D66" s="8">
        <f t="shared" si="10"/>
        <v>1.0666666666666667</v>
      </c>
      <c r="E66" s="8"/>
      <c r="F66">
        <f t="shared" si="7"/>
        <v>11.733333333333333</v>
      </c>
      <c r="G66" s="8">
        <f t="shared" si="11"/>
        <v>11.733333333333333</v>
      </c>
      <c r="I66">
        <f t="shared" si="8"/>
        <v>21.333333333333332</v>
      </c>
      <c r="J66" s="8">
        <f t="shared" si="12"/>
        <v>21.333333333333332</v>
      </c>
      <c r="L66" s="35">
        <f t="shared" si="14"/>
        <v>1.0666666666666667</v>
      </c>
      <c r="M66" s="35">
        <f t="shared" si="14"/>
        <v>2.1333333333333333</v>
      </c>
      <c r="N66" s="35">
        <f t="shared" si="14"/>
        <v>3.2</v>
      </c>
      <c r="O66" s="35">
        <f t="shared" si="14"/>
        <v>4.266666666666667</v>
      </c>
      <c r="P66" s="35">
        <f t="shared" si="14"/>
        <v>5.333333333333333</v>
      </c>
      <c r="Q66" s="35">
        <f t="shared" si="14"/>
        <v>6.4</v>
      </c>
      <c r="R66" s="35">
        <f t="shared" si="14"/>
        <v>7.466666666666667</v>
      </c>
      <c r="S66" s="35">
        <f t="shared" si="14"/>
        <v>8.533333333333333</v>
      </c>
      <c r="T66" s="35">
        <f t="shared" si="14"/>
        <v>9.6</v>
      </c>
      <c r="U66" s="35">
        <f t="shared" si="14"/>
        <v>10.666666666666666</v>
      </c>
      <c r="V66" s="35">
        <f t="shared" si="14"/>
        <v>11.733333333333333</v>
      </c>
      <c r="W66" s="35">
        <f t="shared" si="14"/>
        <v>12.8</v>
      </c>
      <c r="X66" s="35">
        <f t="shared" si="14"/>
        <v>13.866666666666667</v>
      </c>
      <c r="Y66" s="35">
        <f t="shared" si="14"/>
        <v>14.933333333333334</v>
      </c>
      <c r="Z66" s="35">
        <f t="shared" si="14"/>
        <v>16</v>
      </c>
      <c r="AA66" s="35">
        <f t="shared" si="14"/>
        <v>17.066666666666666</v>
      </c>
      <c r="AB66" s="35">
        <f t="shared" si="13"/>
        <v>18.133333333333333</v>
      </c>
      <c r="AC66" s="35">
        <f t="shared" si="13"/>
        <v>19.2</v>
      </c>
      <c r="AD66" s="35">
        <f t="shared" si="13"/>
        <v>20.266666666666666</v>
      </c>
      <c r="AE66" s="35">
        <f t="shared" si="13"/>
        <v>21.333333333333332</v>
      </c>
    </row>
    <row r="67" spans="1:31" ht="12.75">
      <c r="A67">
        <v>2005</v>
      </c>
      <c r="C67">
        <f t="shared" si="9"/>
        <v>1.0833333333333333</v>
      </c>
      <c r="D67" s="8">
        <f t="shared" si="10"/>
        <v>1.0833333333333333</v>
      </c>
      <c r="E67" s="8"/>
      <c r="F67">
        <f t="shared" si="7"/>
        <v>11.916666666666666</v>
      </c>
      <c r="G67" s="8">
        <f t="shared" si="11"/>
        <v>11.916666666666666</v>
      </c>
      <c r="I67">
        <f t="shared" si="8"/>
        <v>21.666666666666668</v>
      </c>
      <c r="J67" s="8">
        <f t="shared" si="12"/>
        <v>21.666666666666668</v>
      </c>
      <c r="L67" s="35">
        <f t="shared" si="14"/>
        <v>1.0833333333333333</v>
      </c>
      <c r="M67" s="35">
        <f t="shared" si="14"/>
        <v>2.1666666666666665</v>
      </c>
      <c r="N67" s="35">
        <f t="shared" si="14"/>
        <v>3.25</v>
      </c>
      <c r="O67" s="35">
        <f t="shared" si="14"/>
        <v>4.333333333333333</v>
      </c>
      <c r="P67" s="35">
        <f t="shared" si="14"/>
        <v>5.416666666666667</v>
      </c>
      <c r="Q67" s="35">
        <f t="shared" si="14"/>
        <v>6.5</v>
      </c>
      <c r="R67" s="35">
        <f t="shared" si="14"/>
        <v>7.583333333333333</v>
      </c>
      <c r="S67" s="35">
        <f t="shared" si="14"/>
        <v>8.666666666666666</v>
      </c>
      <c r="T67" s="35">
        <f t="shared" si="14"/>
        <v>9.75</v>
      </c>
      <c r="U67" s="35">
        <f t="shared" si="14"/>
        <v>10.833333333333334</v>
      </c>
      <c r="V67" s="35">
        <f t="shared" si="14"/>
        <v>11.916666666666666</v>
      </c>
      <c r="W67" s="35">
        <f t="shared" si="14"/>
        <v>13</v>
      </c>
      <c r="X67" s="35">
        <f t="shared" si="14"/>
        <v>14.083333333333334</v>
      </c>
      <c r="Y67" s="35">
        <f t="shared" si="14"/>
        <v>15.166666666666666</v>
      </c>
      <c r="Z67" s="35">
        <f t="shared" si="14"/>
        <v>16.25</v>
      </c>
      <c r="AA67" s="35">
        <f t="shared" si="14"/>
        <v>17.333333333333332</v>
      </c>
      <c r="AB67" s="35">
        <f t="shared" si="13"/>
        <v>18.416666666666668</v>
      </c>
      <c r="AC67" s="35">
        <f t="shared" si="13"/>
        <v>19.5</v>
      </c>
      <c r="AD67" s="35">
        <f t="shared" si="13"/>
        <v>20.583333333333332</v>
      </c>
      <c r="AE67" s="35">
        <f t="shared" si="13"/>
        <v>21.666666666666668</v>
      </c>
    </row>
    <row r="68" spans="1:31" ht="12.75">
      <c r="A68">
        <v>2006</v>
      </c>
      <c r="C68">
        <f t="shared" si="9"/>
        <v>1.1</v>
      </c>
      <c r="D68" s="8">
        <f t="shared" si="10"/>
        <v>1.1</v>
      </c>
      <c r="E68" s="8"/>
      <c r="F68">
        <f t="shared" si="7"/>
        <v>12.1</v>
      </c>
      <c r="G68" s="8">
        <f t="shared" si="11"/>
        <v>12.1</v>
      </c>
      <c r="I68">
        <f t="shared" si="8"/>
        <v>22</v>
      </c>
      <c r="J68" s="8">
        <f t="shared" si="12"/>
        <v>22</v>
      </c>
      <c r="L68" s="35">
        <f t="shared" si="14"/>
        <v>1.1</v>
      </c>
      <c r="M68" s="35">
        <f t="shared" si="14"/>
        <v>2.2</v>
      </c>
      <c r="N68" s="35">
        <f t="shared" si="14"/>
        <v>3.3</v>
      </c>
      <c r="O68" s="35">
        <f t="shared" si="14"/>
        <v>4.4</v>
      </c>
      <c r="P68" s="35">
        <f t="shared" si="14"/>
        <v>5.5</v>
      </c>
      <c r="Q68" s="35">
        <f t="shared" si="14"/>
        <v>6.6</v>
      </c>
      <c r="R68" s="35">
        <f t="shared" si="14"/>
        <v>7.7</v>
      </c>
      <c r="S68" s="35">
        <f t="shared" si="14"/>
        <v>8.8</v>
      </c>
      <c r="T68" s="35">
        <f t="shared" si="14"/>
        <v>9.9</v>
      </c>
      <c r="U68" s="35">
        <f t="shared" si="14"/>
        <v>11</v>
      </c>
      <c r="V68" s="35">
        <f t="shared" si="14"/>
        <v>12.1</v>
      </c>
      <c r="W68" s="35">
        <f t="shared" si="14"/>
        <v>13.2</v>
      </c>
      <c r="X68" s="35">
        <f t="shared" si="14"/>
        <v>14.3</v>
      </c>
      <c r="Y68" s="35">
        <f t="shared" si="14"/>
        <v>15.4</v>
      </c>
      <c r="Z68" s="35">
        <f t="shared" si="14"/>
        <v>16.5</v>
      </c>
      <c r="AA68" s="35">
        <f t="shared" si="14"/>
        <v>17.6</v>
      </c>
      <c r="AB68" s="35">
        <f t="shared" si="13"/>
        <v>18.7</v>
      </c>
      <c r="AC68" s="35">
        <f t="shared" si="13"/>
        <v>19.8</v>
      </c>
      <c r="AD68" s="35">
        <f t="shared" si="13"/>
        <v>20.9</v>
      </c>
      <c r="AE68" s="35">
        <f t="shared" si="13"/>
        <v>22</v>
      </c>
    </row>
    <row r="69" spans="1:31" ht="12.75">
      <c r="A69">
        <v>2007</v>
      </c>
      <c r="C69">
        <f t="shared" si="9"/>
        <v>1.1166666666666667</v>
      </c>
      <c r="D69" s="8">
        <f t="shared" si="10"/>
        <v>1.1166666666666667</v>
      </c>
      <c r="E69" s="8"/>
      <c r="F69">
        <f t="shared" si="7"/>
        <v>12.283333333333333</v>
      </c>
      <c r="G69" s="8">
        <f t="shared" si="11"/>
        <v>12.283333333333333</v>
      </c>
      <c r="I69">
        <f t="shared" si="8"/>
        <v>22.333333333333332</v>
      </c>
      <c r="J69" s="8">
        <f t="shared" si="12"/>
        <v>22.333333333333332</v>
      </c>
      <c r="L69" s="35">
        <f t="shared" si="14"/>
        <v>1.1166666666666667</v>
      </c>
      <c r="M69" s="35">
        <f t="shared" si="14"/>
        <v>2.2333333333333334</v>
      </c>
      <c r="N69" s="35">
        <f t="shared" si="14"/>
        <v>3.35</v>
      </c>
      <c r="O69" s="35">
        <f t="shared" si="14"/>
        <v>4.466666666666667</v>
      </c>
      <c r="P69" s="35">
        <f t="shared" si="14"/>
        <v>5.583333333333333</v>
      </c>
      <c r="Q69" s="35">
        <f t="shared" si="14"/>
        <v>6.7</v>
      </c>
      <c r="R69" s="35">
        <f t="shared" si="14"/>
        <v>7.816666666666666</v>
      </c>
      <c r="S69" s="35">
        <f t="shared" si="14"/>
        <v>8.933333333333334</v>
      </c>
      <c r="T69" s="35">
        <f t="shared" si="14"/>
        <v>10.05</v>
      </c>
      <c r="U69" s="35">
        <f t="shared" si="14"/>
        <v>11.166666666666666</v>
      </c>
      <c r="V69" s="35">
        <f t="shared" si="14"/>
        <v>12.283333333333333</v>
      </c>
      <c r="W69" s="35">
        <f t="shared" si="14"/>
        <v>13.4</v>
      </c>
      <c r="X69" s="35">
        <f t="shared" si="14"/>
        <v>14.516666666666667</v>
      </c>
      <c r="Y69" s="35">
        <f t="shared" si="14"/>
        <v>15.633333333333333</v>
      </c>
      <c r="Z69" s="35">
        <f t="shared" si="14"/>
        <v>16.75</v>
      </c>
      <c r="AA69" s="35">
        <f t="shared" si="14"/>
        <v>17.866666666666667</v>
      </c>
      <c r="AB69" s="35">
        <f t="shared" si="13"/>
        <v>18.983333333333334</v>
      </c>
      <c r="AC69" s="35">
        <f t="shared" si="13"/>
        <v>20.1</v>
      </c>
      <c r="AD69" s="35">
        <f t="shared" si="13"/>
        <v>21.216666666666665</v>
      </c>
      <c r="AE69" s="35">
        <f t="shared" si="13"/>
        <v>22.333333333333332</v>
      </c>
    </row>
    <row r="70" spans="1:31" ht="12.75">
      <c r="A70">
        <v>2008</v>
      </c>
      <c r="C70">
        <f t="shared" si="9"/>
        <v>1.1333333333333333</v>
      </c>
      <c r="D70" s="8">
        <f t="shared" si="10"/>
        <v>1.1333333333333333</v>
      </c>
      <c r="E70" s="8"/>
      <c r="F70">
        <f t="shared" si="7"/>
        <v>12.466666666666667</v>
      </c>
      <c r="G70" s="8">
        <f t="shared" si="11"/>
        <v>12.466666666666667</v>
      </c>
      <c r="I70">
        <f t="shared" si="8"/>
        <v>22.666666666666668</v>
      </c>
      <c r="J70" s="8">
        <f t="shared" si="12"/>
        <v>22.666666666666668</v>
      </c>
      <c r="L70" s="35">
        <f t="shared" si="14"/>
        <v>1.1333333333333333</v>
      </c>
      <c r="M70" s="35">
        <f t="shared" si="14"/>
        <v>2.2666666666666666</v>
      </c>
      <c r="N70" s="35">
        <f t="shared" si="14"/>
        <v>3.4</v>
      </c>
      <c r="O70" s="35">
        <f t="shared" si="14"/>
        <v>4.533333333333333</v>
      </c>
      <c r="P70" s="35">
        <f t="shared" si="14"/>
        <v>5.666666666666667</v>
      </c>
      <c r="Q70" s="35">
        <f t="shared" si="14"/>
        <v>6.8</v>
      </c>
      <c r="R70" s="35">
        <f t="shared" si="14"/>
        <v>7.933333333333334</v>
      </c>
      <c r="S70" s="35">
        <f t="shared" si="14"/>
        <v>9.066666666666666</v>
      </c>
      <c r="T70" s="35">
        <f t="shared" si="14"/>
        <v>10.2</v>
      </c>
      <c r="U70" s="35">
        <f t="shared" si="14"/>
        <v>11.333333333333334</v>
      </c>
      <c r="V70" s="35">
        <f t="shared" si="14"/>
        <v>12.466666666666667</v>
      </c>
      <c r="W70" s="35">
        <f t="shared" si="14"/>
        <v>13.6</v>
      </c>
      <c r="X70" s="35">
        <f t="shared" si="14"/>
        <v>14.733333333333333</v>
      </c>
      <c r="Y70" s="35">
        <f t="shared" si="14"/>
        <v>15.866666666666667</v>
      </c>
      <c r="Z70" s="35">
        <f t="shared" si="14"/>
        <v>17</v>
      </c>
      <c r="AA70" s="35">
        <f t="shared" si="14"/>
        <v>18.133333333333333</v>
      </c>
      <c r="AB70" s="35">
        <f t="shared" si="13"/>
        <v>19.266666666666666</v>
      </c>
      <c r="AC70" s="35">
        <f t="shared" si="13"/>
        <v>20.4</v>
      </c>
      <c r="AD70" s="35">
        <f t="shared" si="13"/>
        <v>21.533333333333335</v>
      </c>
      <c r="AE70" s="35">
        <f t="shared" si="13"/>
        <v>22.666666666666668</v>
      </c>
    </row>
    <row r="71" spans="1:31" ht="12.75">
      <c r="A71">
        <v>2009</v>
      </c>
      <c r="C71">
        <f t="shared" si="9"/>
        <v>1.15</v>
      </c>
      <c r="D71" s="8">
        <f t="shared" si="10"/>
        <v>1.15</v>
      </c>
      <c r="E71" s="8"/>
      <c r="F71">
        <f t="shared" si="7"/>
        <v>12.65</v>
      </c>
      <c r="G71" s="8">
        <f t="shared" si="11"/>
        <v>12.65</v>
      </c>
      <c r="I71">
        <f t="shared" si="8"/>
        <v>23</v>
      </c>
      <c r="J71" s="8">
        <f t="shared" si="12"/>
        <v>23</v>
      </c>
      <c r="L71" s="35">
        <f t="shared" si="14"/>
        <v>1.15</v>
      </c>
      <c r="M71" s="35">
        <f t="shared" si="14"/>
        <v>2.3</v>
      </c>
      <c r="N71" s="35">
        <f t="shared" si="14"/>
        <v>3.45</v>
      </c>
      <c r="O71" s="35">
        <f t="shared" si="14"/>
        <v>4.6</v>
      </c>
      <c r="P71" s="35">
        <f t="shared" si="14"/>
        <v>5.75</v>
      </c>
      <c r="Q71" s="35">
        <f t="shared" si="14"/>
        <v>6.9</v>
      </c>
      <c r="R71" s="35">
        <f t="shared" si="14"/>
        <v>8.05</v>
      </c>
      <c r="S71" s="35">
        <f t="shared" si="14"/>
        <v>9.2</v>
      </c>
      <c r="T71" s="35">
        <f t="shared" si="14"/>
        <v>10.35</v>
      </c>
      <c r="U71" s="35">
        <f t="shared" si="14"/>
        <v>11.5</v>
      </c>
      <c r="V71" s="35">
        <f t="shared" si="14"/>
        <v>12.65</v>
      </c>
      <c r="W71" s="35">
        <f t="shared" si="14"/>
        <v>13.8</v>
      </c>
      <c r="X71" s="35">
        <f t="shared" si="14"/>
        <v>14.95</v>
      </c>
      <c r="Y71" s="35">
        <f t="shared" si="14"/>
        <v>16.1</v>
      </c>
      <c r="Z71" s="35">
        <f t="shared" si="14"/>
        <v>17.25</v>
      </c>
      <c r="AA71" s="35">
        <f t="shared" si="14"/>
        <v>18.4</v>
      </c>
      <c r="AB71" s="35">
        <f t="shared" si="13"/>
        <v>19.55</v>
      </c>
      <c r="AC71" s="35">
        <f t="shared" si="13"/>
        <v>20.7</v>
      </c>
      <c r="AD71" s="35">
        <f t="shared" si="13"/>
        <v>21.85</v>
      </c>
      <c r="AE71" s="35">
        <f t="shared" si="13"/>
        <v>23</v>
      </c>
    </row>
    <row r="72" spans="1:31" ht="12.75">
      <c r="A72">
        <v>2010</v>
      </c>
      <c r="C72">
        <f t="shared" si="9"/>
        <v>1.1666666666666667</v>
      </c>
      <c r="D72" s="8">
        <f t="shared" si="10"/>
        <v>1.1666666666666667</v>
      </c>
      <c r="E72" s="8"/>
      <c r="F72">
        <f t="shared" si="7"/>
        <v>12.833333333333334</v>
      </c>
      <c r="G72" s="8">
        <f t="shared" si="11"/>
        <v>12.833333333333334</v>
      </c>
      <c r="I72">
        <f t="shared" si="8"/>
        <v>23.333333333333332</v>
      </c>
      <c r="J72" s="8">
        <f t="shared" si="12"/>
        <v>23.333333333333332</v>
      </c>
      <c r="L72" s="35">
        <f t="shared" si="14"/>
        <v>1.1666666666666667</v>
      </c>
      <c r="M72" s="35">
        <f t="shared" si="14"/>
        <v>2.3333333333333335</v>
      </c>
      <c r="N72" s="35">
        <f t="shared" si="14"/>
        <v>3.5</v>
      </c>
      <c r="O72" s="35">
        <f t="shared" si="14"/>
        <v>4.666666666666667</v>
      </c>
      <c r="P72" s="35">
        <f t="shared" si="14"/>
        <v>5.833333333333333</v>
      </c>
      <c r="Q72" s="35">
        <f t="shared" si="14"/>
        <v>7</v>
      </c>
      <c r="R72" s="35">
        <f t="shared" si="14"/>
        <v>8.166666666666666</v>
      </c>
      <c r="S72" s="35">
        <f t="shared" si="14"/>
        <v>9.333333333333334</v>
      </c>
      <c r="T72" s="35">
        <f t="shared" si="14"/>
        <v>10.5</v>
      </c>
      <c r="U72" s="35">
        <f t="shared" si="14"/>
        <v>11.666666666666666</v>
      </c>
      <c r="V72" s="35">
        <f t="shared" si="14"/>
        <v>12.833333333333334</v>
      </c>
      <c r="W72" s="35">
        <f t="shared" si="14"/>
        <v>14</v>
      </c>
      <c r="X72" s="35">
        <f t="shared" si="14"/>
        <v>15.166666666666666</v>
      </c>
      <c r="Y72" s="35">
        <f t="shared" si="14"/>
        <v>16.333333333333332</v>
      </c>
      <c r="Z72" s="35">
        <f t="shared" si="14"/>
        <v>17.5</v>
      </c>
      <c r="AA72" s="35">
        <f t="shared" si="14"/>
        <v>18.666666666666668</v>
      </c>
      <c r="AB72" s="35">
        <f t="shared" si="13"/>
        <v>19.833333333333332</v>
      </c>
      <c r="AC72" s="35">
        <f t="shared" si="13"/>
        <v>21</v>
      </c>
      <c r="AD72" s="35">
        <f t="shared" si="13"/>
        <v>22.166666666666668</v>
      </c>
      <c r="AE72" s="35">
        <f t="shared" si="13"/>
        <v>23.333333333333332</v>
      </c>
    </row>
    <row r="73" spans="1:31" ht="12.75">
      <c r="A73">
        <v>2011</v>
      </c>
      <c r="C73">
        <f t="shared" si="9"/>
        <v>1.1833333333333333</v>
      </c>
      <c r="D73" s="8">
        <f t="shared" si="10"/>
        <v>1.1833333333333333</v>
      </c>
      <c r="E73" s="8"/>
      <c r="F73">
        <f t="shared" si="7"/>
        <v>13.016666666666667</v>
      </c>
      <c r="G73" s="8">
        <f t="shared" si="11"/>
        <v>13.016666666666667</v>
      </c>
      <c r="I73">
        <f t="shared" si="8"/>
        <v>23.666666666666668</v>
      </c>
      <c r="J73" s="8">
        <f t="shared" si="12"/>
        <v>23.666666666666668</v>
      </c>
      <c r="L73" s="35">
        <f t="shared" si="14"/>
        <v>1.1833333333333333</v>
      </c>
      <c r="M73" s="35">
        <f t="shared" si="14"/>
        <v>2.3666666666666667</v>
      </c>
      <c r="N73" s="35">
        <f t="shared" si="14"/>
        <v>3.55</v>
      </c>
      <c r="O73" s="35">
        <f t="shared" si="14"/>
        <v>4.733333333333333</v>
      </c>
      <c r="P73" s="35">
        <f t="shared" si="14"/>
        <v>5.916666666666667</v>
      </c>
      <c r="Q73" s="35">
        <f t="shared" si="14"/>
        <v>7.1</v>
      </c>
      <c r="R73" s="35">
        <f t="shared" si="14"/>
        <v>8.283333333333333</v>
      </c>
      <c r="S73" s="35">
        <f t="shared" si="14"/>
        <v>9.466666666666667</v>
      </c>
      <c r="T73" s="35">
        <f t="shared" si="14"/>
        <v>10.65</v>
      </c>
      <c r="U73" s="35">
        <f t="shared" si="14"/>
        <v>11.833333333333334</v>
      </c>
      <c r="V73" s="35">
        <f t="shared" si="14"/>
        <v>13.016666666666667</v>
      </c>
      <c r="W73" s="35">
        <f t="shared" si="14"/>
        <v>14.2</v>
      </c>
      <c r="X73" s="35">
        <f t="shared" si="14"/>
        <v>15.383333333333333</v>
      </c>
      <c r="Y73" s="35">
        <f t="shared" si="14"/>
        <v>16.566666666666666</v>
      </c>
      <c r="Z73" s="35">
        <f t="shared" si="14"/>
        <v>17.75</v>
      </c>
      <c r="AA73" s="35">
        <f t="shared" si="14"/>
        <v>18.933333333333334</v>
      </c>
      <c r="AB73" s="35">
        <f t="shared" si="13"/>
        <v>20.116666666666667</v>
      </c>
      <c r="AC73" s="35">
        <f t="shared" si="13"/>
        <v>21.3</v>
      </c>
      <c r="AD73" s="35">
        <f t="shared" si="13"/>
        <v>22.483333333333334</v>
      </c>
      <c r="AE73" s="35">
        <f t="shared" si="13"/>
        <v>23.666666666666668</v>
      </c>
    </row>
    <row r="74" spans="1:31" ht="12.75">
      <c r="A74">
        <v>2012</v>
      </c>
      <c r="C74">
        <f t="shared" si="9"/>
        <v>1.2</v>
      </c>
      <c r="D74" s="8">
        <f t="shared" si="10"/>
        <v>1.2</v>
      </c>
      <c r="E74" s="8"/>
      <c r="F74">
        <f t="shared" si="7"/>
        <v>13.2</v>
      </c>
      <c r="G74" s="8">
        <f t="shared" si="11"/>
        <v>13.2</v>
      </c>
      <c r="I74">
        <f t="shared" si="8"/>
        <v>24</v>
      </c>
      <c r="J74" s="8">
        <f t="shared" si="12"/>
        <v>24</v>
      </c>
      <c r="L74" s="35">
        <f t="shared" si="14"/>
        <v>1.2</v>
      </c>
      <c r="M74" s="35">
        <f t="shared" si="14"/>
        <v>2.4</v>
      </c>
      <c r="N74" s="35">
        <f t="shared" si="14"/>
        <v>3.6</v>
      </c>
      <c r="O74" s="35">
        <f t="shared" si="14"/>
        <v>4.8</v>
      </c>
      <c r="P74" s="35">
        <f t="shared" si="14"/>
        <v>6</v>
      </c>
      <c r="Q74" s="35">
        <f t="shared" si="14"/>
        <v>7.2</v>
      </c>
      <c r="R74" s="35">
        <f t="shared" si="14"/>
        <v>8.4</v>
      </c>
      <c r="S74" s="35">
        <f t="shared" si="14"/>
        <v>9.6</v>
      </c>
      <c r="T74" s="35">
        <f t="shared" si="14"/>
        <v>10.8</v>
      </c>
      <c r="U74" s="35">
        <f t="shared" si="14"/>
        <v>12</v>
      </c>
      <c r="V74" s="35">
        <f t="shared" si="14"/>
        <v>13.2</v>
      </c>
      <c r="W74" s="35">
        <f t="shared" si="14"/>
        <v>14.4</v>
      </c>
      <c r="X74" s="35">
        <f t="shared" si="14"/>
        <v>15.6</v>
      </c>
      <c r="Y74" s="35">
        <f t="shared" si="14"/>
        <v>16.8</v>
      </c>
      <c r="Z74" s="35">
        <f t="shared" si="14"/>
        <v>18</v>
      </c>
      <c r="AA74" s="35">
        <f t="shared" si="14"/>
        <v>19.2</v>
      </c>
      <c r="AB74" s="35">
        <f t="shared" si="13"/>
        <v>20.4</v>
      </c>
      <c r="AC74" s="35">
        <f t="shared" si="13"/>
        <v>21.6</v>
      </c>
      <c r="AD74" s="35">
        <f t="shared" si="13"/>
        <v>22.8</v>
      </c>
      <c r="AE74" s="35">
        <f t="shared" si="13"/>
        <v>24</v>
      </c>
    </row>
    <row r="75" spans="1:31" ht="12.75">
      <c r="A75">
        <v>2013</v>
      </c>
      <c r="C75">
        <f t="shared" si="9"/>
        <v>1.2166666666666666</v>
      </c>
      <c r="D75" s="8">
        <f t="shared" si="10"/>
        <v>1.2166666666666666</v>
      </c>
      <c r="E75" s="8"/>
      <c r="F75">
        <f t="shared" si="7"/>
        <v>13.383333333333333</v>
      </c>
      <c r="G75" s="8">
        <f t="shared" si="11"/>
        <v>13.383333333333333</v>
      </c>
      <c r="I75">
        <f t="shared" si="8"/>
        <v>24.333333333333332</v>
      </c>
      <c r="J75" s="8">
        <f t="shared" si="12"/>
        <v>24.333333333333332</v>
      </c>
      <c r="L75" s="35">
        <f t="shared" si="14"/>
        <v>1.2166666666666666</v>
      </c>
      <c r="M75" s="35">
        <f t="shared" si="14"/>
        <v>2.433333333333333</v>
      </c>
      <c r="N75" s="35">
        <f t="shared" si="14"/>
        <v>3.65</v>
      </c>
      <c r="O75" s="35">
        <f t="shared" si="14"/>
        <v>4.866666666666666</v>
      </c>
      <c r="P75" s="35">
        <f t="shared" si="14"/>
        <v>6.083333333333333</v>
      </c>
      <c r="Q75" s="35">
        <f t="shared" si="14"/>
        <v>7.3</v>
      </c>
      <c r="R75" s="35">
        <f t="shared" si="14"/>
        <v>8.516666666666667</v>
      </c>
      <c r="S75" s="35">
        <f t="shared" si="14"/>
        <v>9.733333333333333</v>
      </c>
      <c r="T75" s="35">
        <f t="shared" si="14"/>
        <v>10.95</v>
      </c>
      <c r="U75" s="35">
        <f t="shared" si="14"/>
        <v>12.166666666666666</v>
      </c>
      <c r="V75" s="35">
        <f t="shared" si="14"/>
        <v>13.383333333333333</v>
      </c>
      <c r="W75" s="35">
        <f t="shared" si="14"/>
        <v>14.6</v>
      </c>
      <c r="X75" s="35">
        <f t="shared" si="14"/>
        <v>15.816666666666666</v>
      </c>
      <c r="Y75" s="35">
        <f t="shared" si="14"/>
        <v>17.033333333333335</v>
      </c>
      <c r="Z75" s="35">
        <f t="shared" si="14"/>
        <v>18.25</v>
      </c>
      <c r="AA75" s="35">
        <f t="shared" si="14"/>
        <v>19.466666666666665</v>
      </c>
      <c r="AB75" s="35">
        <f t="shared" si="13"/>
        <v>20.683333333333334</v>
      </c>
      <c r="AC75" s="35">
        <f t="shared" si="13"/>
        <v>21.9</v>
      </c>
      <c r="AD75" s="35">
        <f t="shared" si="13"/>
        <v>23.116666666666667</v>
      </c>
      <c r="AE75" s="35">
        <f t="shared" si="13"/>
        <v>24.333333333333332</v>
      </c>
    </row>
    <row r="76" spans="1:31" ht="12.75">
      <c r="A76">
        <v>2014</v>
      </c>
      <c r="C76">
        <f t="shared" si="9"/>
        <v>1.2333333333333334</v>
      </c>
      <c r="D76" s="8">
        <f t="shared" si="10"/>
        <v>1.2333333333333334</v>
      </c>
      <c r="E76" s="8"/>
      <c r="F76">
        <f t="shared" si="7"/>
        <v>13.566666666666666</v>
      </c>
      <c r="G76" s="8">
        <f t="shared" si="11"/>
        <v>13.566666666666666</v>
      </c>
      <c r="I76">
        <f t="shared" si="8"/>
        <v>24.666666666666668</v>
      </c>
      <c r="J76" s="8">
        <f t="shared" si="12"/>
        <v>24.666666666666668</v>
      </c>
      <c r="L76" s="35">
        <f t="shared" si="14"/>
        <v>1.2333333333333334</v>
      </c>
      <c r="M76" s="35">
        <f t="shared" si="14"/>
        <v>2.466666666666667</v>
      </c>
      <c r="N76" s="35">
        <f t="shared" si="14"/>
        <v>3.7</v>
      </c>
      <c r="O76" s="35">
        <f t="shared" si="14"/>
        <v>4.933333333333334</v>
      </c>
      <c r="P76" s="35">
        <f t="shared" si="14"/>
        <v>6.166666666666667</v>
      </c>
      <c r="Q76" s="35">
        <f t="shared" si="14"/>
        <v>7.4</v>
      </c>
      <c r="R76" s="35">
        <f t="shared" si="14"/>
        <v>8.633333333333333</v>
      </c>
      <c r="S76" s="35">
        <f t="shared" si="14"/>
        <v>9.866666666666667</v>
      </c>
      <c r="T76" s="35">
        <f t="shared" si="14"/>
        <v>11.1</v>
      </c>
      <c r="U76" s="35">
        <f t="shared" si="14"/>
        <v>12.333333333333334</v>
      </c>
      <c r="V76" s="35">
        <f t="shared" si="14"/>
        <v>13.566666666666666</v>
      </c>
      <c r="W76" s="35">
        <f t="shared" si="14"/>
        <v>14.8</v>
      </c>
      <c r="X76" s="35">
        <f t="shared" si="14"/>
        <v>16.033333333333335</v>
      </c>
      <c r="Y76" s="35">
        <f t="shared" si="14"/>
        <v>17.266666666666666</v>
      </c>
      <c r="Z76" s="35">
        <f t="shared" si="14"/>
        <v>18.5</v>
      </c>
      <c r="AA76" s="35">
        <f t="shared" si="14"/>
        <v>19.733333333333334</v>
      </c>
      <c r="AB76" s="35">
        <f t="shared" si="13"/>
        <v>20.966666666666665</v>
      </c>
      <c r="AC76" s="35">
        <f t="shared" si="13"/>
        <v>22.2</v>
      </c>
      <c r="AD76" s="35">
        <f t="shared" si="13"/>
        <v>23.433333333333334</v>
      </c>
      <c r="AE76" s="35">
        <f t="shared" si="13"/>
        <v>24.666666666666668</v>
      </c>
    </row>
    <row r="77" spans="1:31" ht="12.75">
      <c r="A77">
        <v>2015</v>
      </c>
      <c r="C77">
        <f t="shared" si="9"/>
        <v>1.25</v>
      </c>
      <c r="D77" s="8">
        <f t="shared" si="10"/>
        <v>1.25</v>
      </c>
      <c r="E77" s="8"/>
      <c r="F77">
        <f t="shared" si="7"/>
        <v>13.75</v>
      </c>
      <c r="G77" s="8">
        <f t="shared" si="11"/>
        <v>13.75</v>
      </c>
      <c r="I77">
        <f t="shared" si="8"/>
        <v>25</v>
      </c>
      <c r="J77" s="8">
        <f t="shared" si="12"/>
        <v>25</v>
      </c>
      <c r="L77" s="35">
        <f t="shared" si="14"/>
        <v>1.25</v>
      </c>
      <c r="M77" s="35">
        <f t="shared" si="14"/>
        <v>2.5</v>
      </c>
      <c r="N77" s="35">
        <f t="shared" si="14"/>
        <v>3.75</v>
      </c>
      <c r="O77" s="35">
        <f t="shared" si="14"/>
        <v>5</v>
      </c>
      <c r="P77" s="35">
        <f t="shared" si="14"/>
        <v>6.25</v>
      </c>
      <c r="Q77" s="35">
        <f t="shared" si="14"/>
        <v>7.5</v>
      </c>
      <c r="R77" s="35">
        <f t="shared" si="14"/>
        <v>8.75</v>
      </c>
      <c r="S77" s="35">
        <f t="shared" si="14"/>
        <v>10</v>
      </c>
      <c r="T77" s="35">
        <f t="shared" si="14"/>
        <v>11.25</v>
      </c>
      <c r="U77" s="35">
        <f t="shared" si="14"/>
        <v>12.5</v>
      </c>
      <c r="V77" s="35">
        <f t="shared" si="14"/>
        <v>13.75</v>
      </c>
      <c r="W77" s="35">
        <f t="shared" si="14"/>
        <v>15</v>
      </c>
      <c r="X77" s="35">
        <f t="shared" si="14"/>
        <v>16.25</v>
      </c>
      <c r="Y77" s="35">
        <f t="shared" si="14"/>
        <v>17.5</v>
      </c>
      <c r="Z77" s="35">
        <f t="shared" si="14"/>
        <v>18.75</v>
      </c>
      <c r="AA77" s="35">
        <f t="shared" si="14"/>
        <v>20</v>
      </c>
      <c r="AB77" s="35">
        <f t="shared" si="13"/>
        <v>21.25</v>
      </c>
      <c r="AC77" s="35">
        <f t="shared" si="13"/>
        <v>22.5</v>
      </c>
      <c r="AD77" s="35">
        <f t="shared" si="13"/>
        <v>23.75</v>
      </c>
      <c r="AE77" s="35">
        <f t="shared" si="13"/>
        <v>25</v>
      </c>
    </row>
    <row r="78" spans="1:31" ht="12.75">
      <c r="A78">
        <v>2016</v>
      </c>
      <c r="C78">
        <f t="shared" si="9"/>
        <v>1.2666666666666666</v>
      </c>
      <c r="D78" s="8">
        <f t="shared" si="10"/>
        <v>1.2666666666666666</v>
      </c>
      <c r="E78" s="8"/>
      <c r="F78">
        <f>($A78-C$1)*F$2/B$1</f>
        <v>13.933333333333334</v>
      </c>
      <c r="G78" s="8">
        <f t="shared" si="11"/>
        <v>13.933333333333334</v>
      </c>
      <c r="I78">
        <f>($A78-C$1)*I$2/B$1</f>
        <v>25.333333333333332</v>
      </c>
      <c r="J78" s="8">
        <f t="shared" si="12"/>
        <v>25.333333333333332</v>
      </c>
      <c r="L78" s="35">
        <f t="shared" si="14"/>
        <v>1.2666666666666666</v>
      </c>
      <c r="M78" s="35">
        <f t="shared" si="14"/>
        <v>2.533333333333333</v>
      </c>
      <c r="N78" s="35">
        <f t="shared" si="14"/>
        <v>3.8</v>
      </c>
      <c r="O78" s="35">
        <f t="shared" si="14"/>
        <v>5.066666666666666</v>
      </c>
      <c r="P78" s="35">
        <f t="shared" si="14"/>
        <v>6.333333333333333</v>
      </c>
      <c r="Q78" s="35">
        <f t="shared" si="14"/>
        <v>7.6</v>
      </c>
      <c r="R78" s="35">
        <f t="shared" si="14"/>
        <v>8.866666666666667</v>
      </c>
      <c r="S78" s="35">
        <f t="shared" si="14"/>
        <v>10.133333333333333</v>
      </c>
      <c r="T78" s="35">
        <f t="shared" si="14"/>
        <v>11.4</v>
      </c>
      <c r="U78" s="35">
        <f t="shared" si="14"/>
        <v>12.666666666666666</v>
      </c>
      <c r="V78" s="35">
        <f t="shared" si="14"/>
        <v>13.933333333333334</v>
      </c>
      <c r="W78" s="35">
        <f t="shared" si="14"/>
        <v>15.2</v>
      </c>
      <c r="X78" s="35">
        <f t="shared" si="14"/>
        <v>16.466666666666665</v>
      </c>
      <c r="Y78" s="35">
        <f t="shared" si="14"/>
        <v>17.733333333333334</v>
      </c>
      <c r="Z78" s="35">
        <f t="shared" si="14"/>
        <v>19</v>
      </c>
      <c r="AA78" s="35">
        <f t="shared" si="14"/>
        <v>20.266666666666666</v>
      </c>
      <c r="AB78" s="35">
        <f t="shared" si="13"/>
        <v>21.533333333333335</v>
      </c>
      <c r="AC78" s="35">
        <f t="shared" si="13"/>
        <v>22.8</v>
      </c>
      <c r="AD78" s="35">
        <f t="shared" si="13"/>
        <v>24.066666666666666</v>
      </c>
      <c r="AE78" s="35">
        <f t="shared" si="13"/>
        <v>25.333333333333332</v>
      </c>
    </row>
    <row r="79" spans="1:31" ht="12.75">
      <c r="A79">
        <v>2017</v>
      </c>
      <c r="C79">
        <f t="shared" si="9"/>
        <v>1.2833333333333334</v>
      </c>
      <c r="D79" s="8">
        <f t="shared" si="10"/>
        <v>1.2833333333333334</v>
      </c>
      <c r="E79" s="8"/>
      <c r="F79">
        <f>($A79-C$1)*F$2/B$1</f>
        <v>14.116666666666667</v>
      </c>
      <c r="G79" s="8">
        <f t="shared" si="11"/>
        <v>14.116666666666667</v>
      </c>
      <c r="I79">
        <f>($A79-C$1)*I$2/B$1</f>
        <v>25.666666666666668</v>
      </c>
      <c r="J79" s="8">
        <f t="shared" si="12"/>
        <v>25.666666666666668</v>
      </c>
      <c r="L79" s="35">
        <f t="shared" si="14"/>
        <v>1.2833333333333334</v>
      </c>
      <c r="M79" s="35">
        <f t="shared" si="14"/>
        <v>2.566666666666667</v>
      </c>
      <c r="N79" s="35">
        <f t="shared" si="14"/>
        <v>3.85</v>
      </c>
      <c r="O79" s="35">
        <f t="shared" si="14"/>
        <v>5.133333333333334</v>
      </c>
      <c r="P79" s="35">
        <f t="shared" si="14"/>
        <v>6.416666666666667</v>
      </c>
      <c r="Q79" s="35">
        <f t="shared" si="14"/>
        <v>7.7</v>
      </c>
      <c r="R79" s="35">
        <f t="shared" si="14"/>
        <v>8.983333333333333</v>
      </c>
      <c r="S79" s="35">
        <f t="shared" si="14"/>
        <v>10.266666666666667</v>
      </c>
      <c r="T79" s="35">
        <f t="shared" si="14"/>
        <v>11.55</v>
      </c>
      <c r="U79" s="35">
        <f t="shared" si="14"/>
        <v>12.833333333333334</v>
      </c>
      <c r="V79" s="35">
        <f t="shared" si="14"/>
        <v>14.116666666666667</v>
      </c>
      <c r="W79" s="35">
        <f t="shared" si="14"/>
        <v>15.4</v>
      </c>
      <c r="X79" s="35">
        <f t="shared" si="14"/>
        <v>16.683333333333334</v>
      </c>
      <c r="Y79" s="35">
        <f t="shared" si="14"/>
        <v>17.966666666666665</v>
      </c>
      <c r="Z79" s="35">
        <f t="shared" si="14"/>
        <v>19.25</v>
      </c>
      <c r="AA79" s="35">
        <f t="shared" si="14"/>
        <v>20.533333333333335</v>
      </c>
      <c r="AB79" s="35">
        <f t="shared" si="13"/>
        <v>21.816666666666666</v>
      </c>
      <c r="AC79" s="35">
        <f t="shared" si="13"/>
        <v>23.1</v>
      </c>
      <c r="AD79" s="35">
        <f t="shared" si="13"/>
        <v>24.383333333333333</v>
      </c>
      <c r="AE79" s="35">
        <f t="shared" si="13"/>
        <v>25.666666666666668</v>
      </c>
    </row>
    <row r="80" spans="1:31" ht="12.75">
      <c r="A80">
        <v>2018</v>
      </c>
      <c r="C80">
        <f t="shared" si="9"/>
        <v>1.3</v>
      </c>
      <c r="D80" s="8">
        <f t="shared" si="10"/>
        <v>1.3</v>
      </c>
      <c r="E80" s="8"/>
      <c r="F80">
        <f>($A80-C$1)*F$2/B$1</f>
        <v>14.3</v>
      </c>
      <c r="G80" s="8">
        <f t="shared" si="11"/>
        <v>14.3</v>
      </c>
      <c r="I80">
        <f>($A80-C$1)*I$2/B$1</f>
        <v>26</v>
      </c>
      <c r="J80" s="8">
        <f t="shared" si="12"/>
        <v>26</v>
      </c>
      <c r="L80" s="35">
        <f t="shared" si="14"/>
        <v>1.3</v>
      </c>
      <c r="M80" s="35">
        <f t="shared" si="14"/>
        <v>2.6</v>
      </c>
      <c r="N80" s="35">
        <f t="shared" si="14"/>
        <v>3.9</v>
      </c>
      <c r="O80" s="35">
        <f t="shared" si="14"/>
        <v>5.2</v>
      </c>
      <c r="P80" s="35">
        <f t="shared" si="14"/>
        <v>6.5</v>
      </c>
      <c r="Q80" s="35">
        <f t="shared" si="14"/>
        <v>7.8</v>
      </c>
      <c r="R80" s="35">
        <f t="shared" si="14"/>
        <v>9.1</v>
      </c>
      <c r="S80" s="35">
        <f t="shared" si="14"/>
        <v>10.4</v>
      </c>
      <c r="T80" s="35">
        <f t="shared" si="14"/>
        <v>11.7</v>
      </c>
      <c r="U80" s="35">
        <f t="shared" si="14"/>
        <v>13</v>
      </c>
      <c r="V80" s="35">
        <f t="shared" si="14"/>
        <v>14.3</v>
      </c>
      <c r="W80" s="35">
        <f t="shared" si="14"/>
        <v>15.6</v>
      </c>
      <c r="X80" s="35">
        <f t="shared" si="14"/>
        <v>16.9</v>
      </c>
      <c r="Y80" s="35">
        <f t="shared" si="14"/>
        <v>18.2</v>
      </c>
      <c r="Z80" s="35">
        <f t="shared" si="14"/>
        <v>19.5</v>
      </c>
      <c r="AA80" s="35">
        <f aca="true" t="shared" si="15" ref="AA80:AE82">($A80-$C$1)*AA$2/$B$1</f>
        <v>20.8</v>
      </c>
      <c r="AB80" s="35">
        <f t="shared" si="15"/>
        <v>22.1</v>
      </c>
      <c r="AC80" s="35">
        <f t="shared" si="15"/>
        <v>23.4</v>
      </c>
      <c r="AD80" s="35">
        <f t="shared" si="15"/>
        <v>24.7</v>
      </c>
      <c r="AE80" s="35">
        <f t="shared" si="15"/>
        <v>26</v>
      </c>
    </row>
    <row r="81" spans="1:31" ht="12.75">
      <c r="A81">
        <v>2019</v>
      </c>
      <c r="C81">
        <f t="shared" si="9"/>
        <v>1.3166666666666667</v>
      </c>
      <c r="D81" s="8">
        <f t="shared" si="10"/>
        <v>1.3166666666666667</v>
      </c>
      <c r="E81" s="8"/>
      <c r="F81">
        <f>($A81-C$1)*F$2/B$1</f>
        <v>14.483333333333333</v>
      </c>
      <c r="G81" s="8">
        <f t="shared" si="11"/>
        <v>14.483333333333333</v>
      </c>
      <c r="I81">
        <f>($A81-C$1)*I$2/B$1</f>
        <v>26.333333333333332</v>
      </c>
      <c r="J81" s="8">
        <f t="shared" si="12"/>
        <v>26.333333333333332</v>
      </c>
      <c r="L81" s="35">
        <f aca="true" t="shared" si="16" ref="L81:AA82">($A81-$C$1)*L$2/$B$1</f>
        <v>1.3166666666666667</v>
      </c>
      <c r="M81" s="35">
        <f t="shared" si="16"/>
        <v>2.6333333333333333</v>
      </c>
      <c r="N81" s="35">
        <f t="shared" si="16"/>
        <v>3.95</v>
      </c>
      <c r="O81" s="35">
        <f t="shared" si="16"/>
        <v>5.266666666666667</v>
      </c>
      <c r="P81" s="35">
        <f t="shared" si="16"/>
        <v>6.583333333333333</v>
      </c>
      <c r="Q81" s="35">
        <f t="shared" si="16"/>
        <v>7.9</v>
      </c>
      <c r="R81" s="35">
        <f t="shared" si="16"/>
        <v>9.216666666666667</v>
      </c>
      <c r="S81" s="35">
        <f t="shared" si="16"/>
        <v>10.533333333333333</v>
      </c>
      <c r="T81" s="35">
        <f t="shared" si="16"/>
        <v>11.85</v>
      </c>
      <c r="U81" s="35">
        <f t="shared" si="16"/>
        <v>13.166666666666666</v>
      </c>
      <c r="V81" s="35">
        <f t="shared" si="16"/>
        <v>14.483333333333333</v>
      </c>
      <c r="W81" s="35">
        <f t="shared" si="16"/>
        <v>15.8</v>
      </c>
      <c r="X81" s="35">
        <f t="shared" si="16"/>
        <v>17.116666666666667</v>
      </c>
      <c r="Y81" s="35">
        <f t="shared" si="16"/>
        <v>18.433333333333334</v>
      </c>
      <c r="Z81" s="35">
        <f t="shared" si="16"/>
        <v>19.75</v>
      </c>
      <c r="AA81" s="35">
        <f t="shared" si="16"/>
        <v>21.066666666666666</v>
      </c>
      <c r="AB81" s="35">
        <f t="shared" si="15"/>
        <v>22.383333333333333</v>
      </c>
      <c r="AC81" s="35">
        <f t="shared" si="15"/>
        <v>23.7</v>
      </c>
      <c r="AD81" s="35">
        <f t="shared" si="15"/>
        <v>25.016666666666666</v>
      </c>
      <c r="AE81" s="35">
        <f t="shared" si="15"/>
        <v>26.333333333333332</v>
      </c>
    </row>
    <row r="82" spans="1:31" ht="12.75">
      <c r="A82">
        <v>2020</v>
      </c>
      <c r="C82">
        <f t="shared" si="9"/>
        <v>1.3333333333333333</v>
      </c>
      <c r="D82" s="8">
        <f t="shared" si="10"/>
        <v>1.3333333333333333</v>
      </c>
      <c r="E82" s="8"/>
      <c r="F82">
        <f>($A82-C$1)*F$2/B$1</f>
        <v>14.666666666666666</v>
      </c>
      <c r="G82" s="8">
        <f t="shared" si="11"/>
        <v>14.666666666666666</v>
      </c>
      <c r="I82">
        <f>($A82-C$1)*I$2/B$1</f>
        <v>26.666666666666668</v>
      </c>
      <c r="J82" s="8">
        <f t="shared" si="12"/>
        <v>26.666666666666668</v>
      </c>
      <c r="L82" s="35">
        <f t="shared" si="16"/>
        <v>1.3333333333333333</v>
      </c>
      <c r="M82" s="35">
        <f t="shared" si="16"/>
        <v>2.6666666666666665</v>
      </c>
      <c r="N82" s="35">
        <f t="shared" si="16"/>
        <v>4</v>
      </c>
      <c r="O82" s="35">
        <f t="shared" si="16"/>
        <v>5.333333333333333</v>
      </c>
      <c r="P82" s="35">
        <f t="shared" si="16"/>
        <v>6.666666666666667</v>
      </c>
      <c r="Q82" s="35">
        <f t="shared" si="16"/>
        <v>8</v>
      </c>
      <c r="R82" s="35">
        <f t="shared" si="16"/>
        <v>9.333333333333334</v>
      </c>
      <c r="S82" s="35">
        <f t="shared" si="16"/>
        <v>10.666666666666666</v>
      </c>
      <c r="T82" s="35">
        <f t="shared" si="16"/>
        <v>12</v>
      </c>
      <c r="U82" s="35">
        <f t="shared" si="16"/>
        <v>13.333333333333334</v>
      </c>
      <c r="V82" s="35">
        <f t="shared" si="16"/>
        <v>14.666666666666666</v>
      </c>
      <c r="W82" s="35">
        <f t="shared" si="16"/>
        <v>16</v>
      </c>
      <c r="X82" s="35">
        <f t="shared" si="16"/>
        <v>17.333333333333332</v>
      </c>
      <c r="Y82" s="35">
        <f t="shared" si="16"/>
        <v>18.666666666666668</v>
      </c>
      <c r="Z82" s="35">
        <f t="shared" si="16"/>
        <v>20</v>
      </c>
      <c r="AA82" s="35">
        <f t="shared" si="16"/>
        <v>21.333333333333332</v>
      </c>
      <c r="AB82" s="35">
        <f t="shared" si="15"/>
        <v>22.666666666666668</v>
      </c>
      <c r="AC82" s="35">
        <f t="shared" si="15"/>
        <v>24</v>
      </c>
      <c r="AD82" s="35">
        <f t="shared" si="15"/>
        <v>25.333333333333332</v>
      </c>
      <c r="AE82" s="35">
        <f t="shared" si="15"/>
        <v>26.666666666666668</v>
      </c>
    </row>
  </sheetData>
  <printOptions/>
  <pageMargins left="0.75" right="0.75" top="1" bottom="1" header="0.5" footer="0.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waldenda</dc:creator>
  <cp:keywords/>
  <dc:description/>
  <cp:lastModifiedBy>waldenda</cp:lastModifiedBy>
  <cp:lastPrinted>2011-03-24T20:07:43Z</cp:lastPrinted>
  <dcterms:created xsi:type="dcterms:W3CDTF">2011-03-17T14:46:47Z</dcterms:created>
  <dcterms:modified xsi:type="dcterms:W3CDTF">2011-03-24T20:28:01Z</dcterms:modified>
  <cp:category/>
  <cp:version/>
  <cp:contentType/>
  <cp:contentStatus/>
</cp:coreProperties>
</file>