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Full" sheetId="1" r:id="rId1"/>
    <sheet name="start" sheetId="2" r:id="rId2"/>
  </sheets>
  <definedNames/>
  <calcPr fullCalcOnLoad="1"/>
</workbook>
</file>

<file path=xl/sharedStrings.xml><?xml version="1.0" encoding="utf-8"?>
<sst xmlns="http://schemas.openxmlformats.org/spreadsheetml/2006/main" count="103" uniqueCount="59">
  <si>
    <t>alpha 1</t>
  </si>
  <si>
    <t>alpha 2</t>
  </si>
  <si>
    <t>alpha3</t>
  </si>
  <si>
    <t>alpha 1  X</t>
  </si>
  <si>
    <t>alpha 2  Y</t>
  </si>
  <si>
    <t>alpha 4</t>
  </si>
  <si>
    <t>NAO Concise Sight Reduction Form</t>
  </si>
  <si>
    <t>Zn=</t>
  </si>
  <si>
    <t>enter min unsigned unless deg=0</t>
  </si>
  <si>
    <t>Analytic DR</t>
  </si>
  <si>
    <t>h=</t>
  </si>
  <si>
    <t>Starting after the completion of GMT and almanc look-up:</t>
  </si>
  <si>
    <t>GHA</t>
  </si>
  <si>
    <t>d Dec</t>
  </si>
  <si>
    <t>L Lat DR</t>
  </si>
  <si>
    <t>(calc fm GHA&amp;Long)  t DR</t>
  </si>
  <si>
    <t>Long DR</t>
  </si>
  <si>
    <t>Ho</t>
  </si>
  <si>
    <t>+North</t>
  </si>
  <si>
    <t>+West</t>
  </si>
  <si>
    <t>-West</t>
  </si>
  <si>
    <t>ZD</t>
  </si>
  <si>
    <t>360-Zn</t>
  </si>
  <si>
    <t>180-Zn</t>
  </si>
  <si>
    <t>beta</t>
  </si>
  <si>
    <t>delta</t>
  </si>
  <si>
    <t>alpha</t>
  </si>
  <si>
    <t>AH</t>
  </si>
  <si>
    <t>alpha=</t>
  </si>
  <si>
    <t>beta=</t>
  </si>
  <si>
    <t>ANS alpha=</t>
  </si>
  <si>
    <t>co-Dec</t>
  </si>
  <si>
    <t>co-t</t>
  </si>
  <si>
    <t>ANS beta=</t>
  </si>
  <si>
    <t>checking</t>
  </si>
  <si>
    <t>cot AH=cot alp sin beta</t>
  </si>
  <si>
    <t>tan alp=sin beta tan AH</t>
  </si>
  <si>
    <t>cos delta=cos beta cos alp</t>
  </si>
  <si>
    <t>dw CALC</t>
  </si>
  <si>
    <t>t</t>
  </si>
  <si>
    <t>checking on alpha and beta give back d and t</t>
  </si>
  <si>
    <t>(=90-Dec)</t>
  </si>
  <si>
    <t>adjus Meeus</t>
  </si>
  <si>
    <t>h</t>
  </si>
  <si>
    <t>Azimuth</t>
  </si>
  <si>
    <t>h Alt</t>
  </si>
  <si>
    <t>Z azimuth</t>
  </si>
  <si>
    <t>pred - h</t>
  </si>
  <si>
    <t>pred - Z</t>
  </si>
  <si>
    <t>prediction alpha</t>
  </si>
  <si>
    <t>prediction beta</t>
  </si>
  <si>
    <t>pred beta +</t>
  </si>
  <si>
    <t>pred beta-</t>
  </si>
  <si>
    <t>adj pred beta-</t>
  </si>
  <si>
    <t>xANS beta=</t>
  </si>
  <si>
    <t>xANS alpha=</t>
  </si>
  <si>
    <t>gives =&gt;</t>
  </si>
  <si>
    <t>delta/Alt</t>
  </si>
  <si>
    <t>AH=t/Azimuth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</si>
</sst>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8">
    <font>
      <sz val="10"/>
      <name val="Arial"/>
      <family val="0"/>
    </font>
    <font>
      <sz val="10"/>
      <color indexed="12"/>
      <name val="Sans"/>
      <family val="0"/>
    </font>
    <font>
      <sz val="12"/>
      <name val="Arial"/>
      <family val="0"/>
    </font>
    <font>
      <b/>
      <sz val="10"/>
      <color indexed="12"/>
      <name val="Sans"/>
      <family val="0"/>
    </font>
    <font>
      <sz val="10"/>
      <color indexed="10"/>
      <name val="Sans"/>
      <family val="0"/>
    </font>
    <font>
      <b/>
      <sz val="10"/>
      <color indexed="17"/>
      <name val="Sans"/>
      <family val="0"/>
    </font>
    <font>
      <b/>
      <sz val="12"/>
      <name val="Arial"/>
      <family val="0"/>
    </font>
    <font>
      <b/>
      <sz val="16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3" borderId="0" xfId="0" applyNumberFormat="1" applyFont="1" applyFill="1" applyBorder="1" applyAlignment="1" applyProtection="1">
      <alignment/>
      <protection/>
    </xf>
    <xf numFmtId="165" fontId="0" fillId="2" borderId="0" xfId="0" applyNumberFormat="1" applyFill="1" applyAlignment="1">
      <alignment/>
    </xf>
    <xf numFmtId="0" fontId="3" fillId="4" borderId="0" xfId="0" applyNumberFormat="1" applyFont="1" applyFill="1" applyBorder="1" applyAlignment="1" applyProtection="1">
      <alignment/>
      <protection/>
    </xf>
    <xf numFmtId="0" fontId="0" fillId="4" borderId="0" xfId="0" applyNumberFormat="1" applyFill="1" applyBorder="1" applyAlignment="1" applyProtection="1">
      <alignment/>
      <protection/>
    </xf>
    <xf numFmtId="165" fontId="0" fillId="4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5" borderId="0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0" fillId="6" borderId="0" xfId="0" applyNumberFormat="1" applyFill="1" applyAlignment="1">
      <alignment/>
    </xf>
    <xf numFmtId="0" fontId="5" fillId="4" borderId="0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 horizontal="center"/>
    </xf>
    <xf numFmtId="165" fontId="0" fillId="2" borderId="0" xfId="0" applyNumberFormat="1" applyFill="1" applyAlignment="1">
      <alignment horizontal="center"/>
    </xf>
    <xf numFmtId="164" fontId="0" fillId="6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delta = 90 - Declination !!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1575"/>
          <c:w val="0.752"/>
          <c:h val="0.824"/>
        </c:manualLayout>
      </c:layout>
      <c:scatterChart>
        <c:scatterStyle val="lineMarker"/>
        <c:varyColors val="0"/>
        <c:ser>
          <c:idx val="2"/>
          <c:order val="0"/>
          <c:tx>
            <c:strRef>
              <c:f>Full!$S$1</c:f>
              <c:strCache>
                <c:ptCount val="1"/>
                <c:pt idx="0">
                  <c:v>34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Full!$Q$2:$Q$47</c:f>
              <c:numCache>
                <c:ptCount val="46"/>
                <c:pt idx="0">
                  <c:v>0.0001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</c:numCache>
            </c:numRef>
          </c:xVal>
          <c:yVal>
            <c:numRef>
              <c:f>Full!$S$2:$S$47</c:f>
              <c:numCache>
                <c:ptCount val="46"/>
                <c:pt idx="0">
                  <c:v>6.745085168417727E-05</c:v>
                </c:pt>
                <c:pt idx="1">
                  <c:v>1.348494049892353</c:v>
                </c:pt>
                <c:pt idx="2">
                  <c:v>2.6938562135376967</c:v>
                </c:pt>
                <c:pt idx="3">
                  <c:v>4.032984518616742</c:v>
                </c:pt>
                <c:pt idx="4">
                  <c:v>5.362836042198625</c:v>
                </c:pt>
                <c:pt idx="5">
                  <c:v>6.6804545263655</c:v>
                </c:pt>
                <c:pt idx="6">
                  <c:v>7.982995804009247</c:v>
                </c:pt>
                <c:pt idx="7">
                  <c:v>9.267750465138885</c:v>
                </c:pt>
                <c:pt idx="8">
                  <c:v>10.532163316061718</c:v>
                </c:pt>
                <c:pt idx="9">
                  <c:v>11.773849319082984</c:v>
                </c:pt>
                <c:pt idx="10">
                  <c:v>12.990605840121976</c:v>
                </c:pt>
                <c:pt idx="11">
                  <c:v>14.18042116752742</c:v>
                </c:pt>
                <c:pt idx="12">
                  <c:v>15.341479390163924</c:v>
                </c:pt>
                <c:pt idx="13">
                  <c:v>16.472161830897214</c:v>
                </c:pt>
                <c:pt idx="14">
                  <c:v>17.571045319134335</c:v>
                </c:pt>
                <c:pt idx="15">
                  <c:v>18.636897651165103</c:v>
                </c:pt>
                <c:pt idx="16">
                  <c:v>19.66867062952823</c:v>
                </c:pt>
                <c:pt idx="17">
                  <c:v>20.6654910937707</c:v>
                </c:pt>
                <c:pt idx="18">
                  <c:v>21.626650357160162</c:v>
                </c:pt>
                <c:pt idx="19">
                  <c:v>22.551592450236594</c:v>
                </c:pt>
                <c:pt idx="20">
                  <c:v>23.439901545989084</c:v>
                </c:pt>
                <c:pt idx="21">
                  <c:v>24.29128890638911</c:v>
                </c:pt>
                <c:pt idx="22">
                  <c:v>25.105579649266453</c:v>
                </c:pt>
                <c:pt idx="23">
                  <c:v>25.882699590963778</c:v>
                </c:pt>
                <c:pt idx="24">
                  <c:v>26.622662376260138</c:v>
                </c:pt>
                <c:pt idx="25">
                  <c:v>27.325557064608688</c:v>
                </c:pt>
                <c:pt idx="26">
                  <c:v>27.991536302181014</c:v>
                </c:pt>
                <c:pt idx="27">
                  <c:v>28.62080517348162</c:v>
                </c:pt>
                <c:pt idx="28">
                  <c:v>29.213610794925472</c:v>
                </c:pt>
                <c:pt idx="29">
                  <c:v>29.77023268596795</c:v>
                </c:pt>
                <c:pt idx="30">
                  <c:v>30.29097393109971</c:v>
                </c:pt>
                <c:pt idx="31">
                  <c:v>30.776153128044086</c:v>
                </c:pt>
                <c:pt idx="32">
                  <c:v>31.226097103477557</c:v>
                </c:pt>
                <c:pt idx="33">
                  <c:v>31.641134367117505</c:v>
                </c:pt>
                <c:pt idx="34">
                  <c:v>32.02158926763816</c:v>
                </c:pt>
                <c:pt idx="35">
                  <c:v>32.367776809136295</c:v>
                </c:pt>
                <c:pt idx="36">
                  <c:v>32.67999808434419</c:v>
                </c:pt>
                <c:pt idx="37">
                  <c:v>32.95853628008357</c:v>
                </c:pt>
                <c:pt idx="38">
                  <c:v>33.2036532112183</c:v>
                </c:pt>
                <c:pt idx="39">
                  <c:v>33.41558634128931</c:v>
                </c:pt>
                <c:pt idx="40">
                  <c:v>33.59454625084206</c:v>
                </c:pt>
                <c:pt idx="41">
                  <c:v>33.74071451796875</c:v>
                </c:pt>
                <c:pt idx="42">
                  <c:v>33.85424197960905</c:v>
                </c:pt>
                <c:pt idx="43">
                  <c:v>33.935247346544465</c:v>
                </c:pt>
                <c:pt idx="44">
                  <c:v>33.983816149675064</c:v>
                </c:pt>
                <c:pt idx="45">
                  <c:v>34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Full!$T$1</c:f>
              <c:strCache>
                <c:ptCount val="1"/>
                <c:pt idx="0">
                  <c:v>39.000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Full!$Q$2:$Q$47</c:f>
              <c:numCache>
                <c:ptCount val="46"/>
                <c:pt idx="0">
                  <c:v>0.0001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</c:numCache>
            </c:numRef>
          </c:xVal>
          <c:yVal>
            <c:numRef>
              <c:f>Full!$T$2:$T$47</c:f>
              <c:numCache>
                <c:ptCount val="46"/>
                <c:pt idx="0">
                  <c:v>8.097840331940569E-05</c:v>
                </c:pt>
                <c:pt idx="1">
                  <c:v>1.6188083052356783</c:v>
                </c:pt>
                <c:pt idx="2">
                  <c:v>3.233069746960111</c:v>
                </c:pt>
                <c:pt idx="3">
                  <c:v>4.838295554180706</c:v>
                </c:pt>
                <c:pt idx="4">
                  <c:v>6.430111187123728</c:v>
                </c:pt>
                <c:pt idx="5">
                  <c:v>8.00430868898713</c:v>
                </c:pt>
                <c:pt idx="6">
                  <c:v>9.556893647143674</c:v>
                </c:pt>
                <c:pt idx="7">
                  <c:v>11.08412547653507</c:v>
                </c:pt>
                <c:pt idx="8">
                  <c:v>12.582550112012987</c:v>
                </c:pt>
                <c:pt idx="9">
                  <c:v>14.049024595635903</c:v>
                </c:pt>
                <c:pt idx="10">
                  <c:v>15.48073343764826</c:v>
                </c:pt>
                <c:pt idx="11">
                  <c:v>16.875196988371574</c:v>
                </c:pt>
                <c:pt idx="12">
                  <c:v>18.23027236140199</c:v>
                </c:pt>
                <c:pt idx="13">
                  <c:v>19.544147683027298</c:v>
                </c:pt>
                <c:pt idx="14">
                  <c:v>20.815330603241765</c:v>
                </c:pt>
                <c:pt idx="15">
                  <c:v>22.042632091758747</c:v>
                </c:pt>
                <c:pt idx="16">
                  <c:v>23.22514656510031</c:v>
                </c:pt>
                <c:pt idx="17">
                  <c:v>24.362229358949968</c:v>
                </c:pt>
                <c:pt idx="18">
                  <c:v>25.4534724861248</c:v>
                </c:pt>
                <c:pt idx="19">
                  <c:v>26.49867951768885</c:v>
                </c:pt>
                <c:pt idx="20">
                  <c:v>27.497840304926562</c:v>
                </c:pt>
                <c:pt idx="21">
                  <c:v>28.451106133473985</c:v>
                </c:pt>
                <c:pt idx="22">
                  <c:v>29.3587657761256</c:v>
                </c:pt>
                <c:pt idx="23">
                  <c:v>30.221222793776903</c:v>
                </c:pt>
                <c:pt idx="24">
                  <c:v>31.03897432865867</c:v>
                </c:pt>
                <c:pt idx="25">
                  <c:v>31.812591542733784</c:v>
                </c:pt>
                <c:pt idx="26">
                  <c:v>32.54270177770073</c:v>
                </c:pt>
                <c:pt idx="27">
                  <c:v>33.22997245125201</c:v>
                </c:pt>
                <c:pt idx="28">
                  <c:v>33.87509665610535</c:v>
                </c:pt>
                <c:pt idx="29">
                  <c:v>34.47878039244107</c:v>
                </c:pt>
                <c:pt idx="30">
                  <c:v>35.04173133909241</c:v>
                </c:pt>
                <c:pt idx="31">
                  <c:v>35.56464905244007</c:v>
                </c:pt>
                <c:pt idx="32">
                  <c:v>36.048216472811646</c:v>
                </c:pt>
                <c:pt idx="33">
                  <c:v>36.49309261476986</c:v>
                </c:pt>
                <c:pt idx="34">
                  <c:v>36.89990631865875</c:v>
                </c:pt>
                <c:pt idx="35">
                  <c:v>37.26925094502563</c:v>
                </c:pt>
                <c:pt idx="36">
                  <c:v>37.6016799001072</c:v>
                </c:pt>
                <c:pt idx="37">
                  <c:v>37.89770288869957</c:v>
                </c:pt>
                <c:pt idx="38">
                  <c:v>38.15778279983019</c:v>
                </c:pt>
                <c:pt idx="39">
                  <c:v>38.38233314026226</c:v>
                </c:pt>
                <c:pt idx="40">
                  <c:v>38.57171594066079</c:v>
                </c:pt>
                <c:pt idx="41">
                  <c:v>38.72624006900375</c:v>
                </c:pt>
                <c:pt idx="42">
                  <c:v>38.846159895387174</c:v>
                </c:pt>
                <c:pt idx="43">
                  <c:v>38.93167426166617</c:v>
                </c:pt>
                <c:pt idx="44">
                  <c:v>38.98292571836636</c:v>
                </c:pt>
                <c:pt idx="45">
                  <c:v>39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Full!$U$1</c:f>
              <c:strCache>
                <c:ptCount val="1"/>
                <c:pt idx="0">
                  <c:v>44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Full!$Q$2:$Q$47</c:f>
              <c:numCache>
                <c:ptCount val="46"/>
                <c:pt idx="0">
                  <c:v>0.0001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</c:numCache>
            </c:numRef>
          </c:xVal>
          <c:yVal>
            <c:numRef>
              <c:f>Full!$U$2:$U$47</c:f>
              <c:numCache>
                <c:ptCount val="46"/>
                <c:pt idx="0">
                  <c:v>9.656887748056693E-05</c:v>
                </c:pt>
                <c:pt idx="1">
                  <c:v>1.9302547612245173</c:v>
                </c:pt>
                <c:pt idx="2">
                  <c:v>3.8537959086782396</c:v>
                </c:pt>
                <c:pt idx="3">
                  <c:v>5.764024317225095</c:v>
                </c:pt>
                <c:pt idx="4">
                  <c:v>7.65456482510716</c:v>
                </c:pt>
                <c:pt idx="5">
                  <c:v>9.519366084383174</c:v>
                </c:pt>
                <c:pt idx="6">
                  <c:v>11.352786932171494</c:v>
                </c:pt>
                <c:pt idx="7">
                  <c:v>13.149666441961086</c:v>
                </c:pt>
                <c:pt idx="8">
                  <c:v>14.905375968198015</c:v>
                </c:pt>
                <c:pt idx="9">
                  <c:v>16.615852666533424</c:v>
                </c:pt>
                <c:pt idx="10">
                  <c:v>18.277615044804165</c:v>
                </c:pt>
                <c:pt idx="11">
                  <c:v>19.887761990951716</c:v>
                </c:pt>
                <c:pt idx="12">
                  <c:v>21.443957382511183</c:v>
                </c:pt>
                <c:pt idx="13">
                  <c:v>22.944402791259048</c:v>
                </c:pt>
                <c:pt idx="14">
                  <c:v>24.38780096883388</c:v>
                </c:pt>
                <c:pt idx="15">
                  <c:v>25.773312768705004</c:v>
                </c:pt>
                <c:pt idx="16">
                  <c:v>27.10050997294616</c:v>
                </c:pt>
                <c:pt idx="17">
                  <c:v>28.369326198724444</c:v>
                </c:pt>
                <c:pt idx="18">
                  <c:v>29.580007706182894</c:v>
                </c:pt>
                <c:pt idx="19">
                  <c:v>30.73306555625339</c:v>
                </c:pt>
                <c:pt idx="20">
                  <c:v>31.829230204437696</c:v>
                </c:pt>
                <c:pt idx="21">
                  <c:v>32.8694092857756</c:v>
                </c:pt>
                <c:pt idx="22">
                  <c:v>33.854649059506606</c:v>
                </c:pt>
                <c:pt idx="23">
                  <c:v>34.78609974471374</c:v>
                </c:pt>
                <c:pt idx="24">
                  <c:v>35.664984790644816</c:v>
                </c:pt>
                <c:pt idx="25">
                  <c:v>36.492573984028375</c:v>
                </c:pt>
                <c:pt idx="26">
                  <c:v>37.2701601950411</c:v>
                </c:pt>
                <c:pt idx="27">
                  <c:v>37.999039497200926</c:v>
                </c:pt>
                <c:pt idx="28">
                  <c:v>38.680494357783395</c:v>
                </c:pt>
                <c:pt idx="29">
                  <c:v>39.31577957821781</c:v>
                </c:pt>
                <c:pt idx="30">
                  <c:v>39.906110662848235</c:v>
                </c:pt>
                <c:pt idx="31">
                  <c:v>40.45265430481581</c:v>
                </c:pt>
                <c:pt idx="32">
                  <c:v>40.95652069586072</c:v>
                </c:pt>
                <c:pt idx="33">
                  <c:v>41.41875738959126</c:v>
                </c:pt>
                <c:pt idx="34">
                  <c:v>41.840344472966024</c:v>
                </c:pt>
                <c:pt idx="35">
                  <c:v>42.222190826732124</c:v>
                </c:pt>
                <c:pt idx="36">
                  <c:v>42.56513128119908</c:v>
                </c:pt>
                <c:pt idx="37">
                  <c:v>42.869924498232805</c:v>
                </c:pt>
                <c:pt idx="38">
                  <c:v>43.137251433263685</c:v>
                </c:pt>
                <c:pt idx="39">
                  <c:v>43.36771425217426</c:v>
                </c:pt>
                <c:pt idx="40">
                  <c:v>43.56183559709208</c:v>
                </c:pt>
                <c:pt idx="41">
                  <c:v>43.72005811240539</c:v>
                </c:pt>
                <c:pt idx="42">
                  <c:v>43.84274415786801</c:v>
                </c:pt>
                <c:pt idx="43">
                  <c:v>43.9301756496427</c:v>
                </c:pt>
                <c:pt idx="44">
                  <c:v>43.982553982762624</c:v>
                </c:pt>
                <c:pt idx="45">
                  <c:v>44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Full!$D$1</c:f>
              <c:strCache>
                <c:ptCount val="1"/>
                <c:pt idx="0">
                  <c:v>62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Full!$B$2:$B$47</c:f>
              <c:numCache>
                <c:ptCount val="46"/>
                <c:pt idx="0">
                  <c:v>0.0001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</c:numCache>
            </c:numRef>
          </c:xVal>
          <c:yVal>
            <c:numRef>
              <c:f>Full!$D$2:$D$47</c:f>
              <c:numCache>
                <c:ptCount val="46"/>
                <c:pt idx="0">
                  <c:v>61.9999999999536</c:v>
                </c:pt>
                <c:pt idx="1">
                  <c:v>61.98142881129786</c:v>
                </c:pt>
                <c:pt idx="2">
                  <c:v>61.92558257474786</c:v>
                </c:pt>
                <c:pt idx="3">
                  <c:v>61.83206077440572</c:v>
                </c:pt>
                <c:pt idx="4">
                  <c:v>61.700187439779626</c:v>
                </c:pt>
                <c:pt idx="5">
                  <c:v>61.5289981404652</c:v>
                </c:pt>
                <c:pt idx="6">
                  <c:v>61.317221076461664</c:v>
                </c:pt>
                <c:pt idx="7">
                  <c:v>61.06325150539983</c:v>
                </c:pt>
                <c:pt idx="8">
                  <c:v>60.765118443534476</c:v>
                </c:pt>
                <c:pt idx="9">
                  <c:v>60.42044219435848</c:v>
                </c:pt>
                <c:pt idx="10">
                  <c:v>60.02638076271031</c:v>
                </c:pt>
                <c:pt idx="11">
                  <c:v>59.579562554528735</c:v>
                </c:pt>
                <c:pt idx="12">
                  <c:v>59.076001872098935</c:v>
                </c:pt>
                <c:pt idx="13">
                  <c:v>58.51099248638544</c:v>
                </c:pt>
                <c:pt idx="14">
                  <c:v>57.87897284183806</c:v>
                </c:pt>
                <c:pt idx="15">
                  <c:v>57.17335397637678</c:v>
                </c:pt>
                <c:pt idx="16">
                  <c:v>56.38629762498602</c:v>
                </c:pt>
                <c:pt idx="17">
                  <c:v>55.50842657486783</c:v>
                </c:pt>
                <c:pt idx="18">
                  <c:v>54.528441071372946</c:v>
                </c:pt>
                <c:pt idx="19">
                  <c:v>53.432602061563756</c:v>
                </c:pt>
                <c:pt idx="20">
                  <c:v>52.2040209358706</c:v>
                </c:pt>
                <c:pt idx="21">
                  <c:v>50.821659874023354</c:v>
                </c:pt>
                <c:pt idx="22">
                  <c:v>49.25888450943126</c:v>
                </c:pt>
                <c:pt idx="23">
                  <c:v>47.48129559241818</c:v>
                </c:pt>
                <c:pt idx="24">
                  <c:v>45.443341283091236</c:v>
                </c:pt>
                <c:pt idx="25">
                  <c:v>43.082738258251084</c:v>
                </c:pt>
                <c:pt idx="26">
                  <c:v>40.31063864145918</c:v>
                </c:pt>
                <c:pt idx="27">
                  <c:v>36.99264776857465</c:v>
                </c:pt>
                <c:pt idx="28">
                  <c:v>32.907149901139476</c:v>
                </c:pt>
                <c:pt idx="29">
                  <c:v>27.633770370957755</c:v>
                </c:pt>
                <c:pt idx="30">
                  <c:v>20.12518106116859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Full!$E$1</c:f>
              <c:strCache>
                <c:ptCount val="1"/>
                <c:pt idx="0">
                  <c:v>67.000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Full!$B$2:$B$47</c:f>
              <c:numCache>
                <c:ptCount val="46"/>
                <c:pt idx="0">
                  <c:v>0.0001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</c:numCache>
            </c:numRef>
          </c:xVal>
          <c:yVal>
            <c:numRef>
              <c:f>Full!$E$2:$E$47</c:f>
              <c:numCache>
                <c:ptCount val="46"/>
                <c:pt idx="0">
                  <c:v>66.99999999996295</c:v>
                </c:pt>
                <c:pt idx="1">
                  <c:v>66.98517469317166</c:v>
                </c:pt>
                <c:pt idx="2">
                  <c:v>66.94059845451228</c:v>
                </c:pt>
                <c:pt idx="3">
                  <c:v>66.86596858402272</c:v>
                </c:pt>
                <c:pt idx="4">
                  <c:v>66.76077470384702</c:v>
                </c:pt>
                <c:pt idx="5">
                  <c:v>66.62428972942898</c:v>
                </c:pt>
                <c:pt idx="6">
                  <c:v>66.45555679230054</c:v>
                </c:pt>
                <c:pt idx="7">
                  <c:v>66.25337164683518</c:v>
                </c:pt>
                <c:pt idx="8">
                  <c:v>66.01625991246962</c:v>
                </c:pt>
                <c:pt idx="9">
                  <c:v>65.74244828068365</c:v>
                </c:pt>
                <c:pt idx="10">
                  <c:v>65.42982853558975</c:v>
                </c:pt>
                <c:pt idx="11">
                  <c:v>65.07591287529625</c:v>
                </c:pt>
                <c:pt idx="12">
                  <c:v>64.67777854603075</c:v>
                </c:pt>
                <c:pt idx="13">
                  <c:v>64.23199916633818</c:v>
                </c:pt>
                <c:pt idx="14">
                  <c:v>63.73455925762285</c:v>
                </c:pt>
                <c:pt idx="15">
                  <c:v>63.180747310908856</c:v>
                </c:pt>
                <c:pt idx="16">
                  <c:v>62.56502105871305</c:v>
                </c:pt>
                <c:pt idx="17">
                  <c:v>61.88083625579373</c:v>
                </c:pt>
                <c:pt idx="18">
                  <c:v>61.12042684242562</c:v>
                </c:pt>
                <c:pt idx="19">
                  <c:v>60.2745192878669</c:v>
                </c:pt>
                <c:pt idx="20">
                  <c:v>59.3319562295523</c:v>
                </c:pt>
                <c:pt idx="21">
                  <c:v>58.27919259981872</c:v>
                </c:pt>
                <c:pt idx="22">
                  <c:v>57.09960838587935</c:v>
                </c:pt>
                <c:pt idx="23">
                  <c:v>55.77255072702942</c:v>
                </c:pt>
                <c:pt idx="24">
                  <c:v>54.27196412532984</c:v>
                </c:pt>
                <c:pt idx="25">
                  <c:v>52.564370799981376</c:v>
                </c:pt>
                <c:pt idx="26">
                  <c:v>50.605780098464955</c:v>
                </c:pt>
                <c:pt idx="27">
                  <c:v>48.336735978371564</c:v>
                </c:pt>
                <c:pt idx="28">
                  <c:v>45.67390149571202</c:v>
                </c:pt>
                <c:pt idx="29">
                  <c:v>42.494612023121206</c:v>
                </c:pt>
                <c:pt idx="30">
                  <c:v>38.605346070190784</c:v>
                </c:pt>
                <c:pt idx="31">
                  <c:v>33.66647965847504</c:v>
                </c:pt>
                <c:pt idx="32">
                  <c:v>26.959788893974117</c:v>
                </c:pt>
                <c:pt idx="33">
                  <c:v>16.126879851475024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Full!$F$1</c:f>
              <c:strCache>
                <c:ptCount val="1"/>
                <c:pt idx="0">
                  <c:v>72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Full!$B$2:$B$47</c:f>
              <c:numCache>
                <c:ptCount val="46"/>
                <c:pt idx="0">
                  <c:v>0.0001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</c:numCache>
            </c:numRef>
          </c:xVal>
          <c:yVal>
            <c:numRef>
              <c:f>Full!$F$2:$F$47</c:f>
              <c:numCache>
                <c:ptCount val="46"/>
                <c:pt idx="0">
                  <c:v>71.99999999997164</c:v>
                </c:pt>
                <c:pt idx="1">
                  <c:v>71.9886520367217</c:v>
                </c:pt>
                <c:pt idx="2">
                  <c:v>71.95453447178014</c:v>
                </c:pt>
                <c:pt idx="3">
                  <c:v>71.89742507487183</c:v>
                </c:pt>
                <c:pt idx="4">
                  <c:v>71.81694940763829</c:v>
                </c:pt>
                <c:pt idx="5">
                  <c:v>71.71257460722559</c:v>
                </c:pt>
                <c:pt idx="6">
                  <c:v>71.58360040665283</c:v>
                </c:pt>
                <c:pt idx="7">
                  <c:v>71.42914709776386</c:v>
                </c:pt>
                <c:pt idx="8">
                  <c:v>71.24814003171628</c:v>
                </c:pt>
                <c:pt idx="9">
                  <c:v>71.03929011807749</c:v>
                </c:pt>
                <c:pt idx="10">
                  <c:v>70.80106961775853</c:v>
                </c:pt>
                <c:pt idx="11">
                  <c:v>70.53168231538402</c:v>
                </c:pt>
                <c:pt idx="12">
                  <c:v>70.22902688716252</c:v>
                </c:pt>
                <c:pt idx="13">
                  <c:v>69.89065192858475</c:v>
                </c:pt>
                <c:pt idx="14">
                  <c:v>69.51370064096199</c:v>
                </c:pt>
                <c:pt idx="15">
                  <c:v>69.0948425521107</c:v>
                </c:pt>
                <c:pt idx="16">
                  <c:v>68.63018879940032</c:v>
                </c:pt>
                <c:pt idx="17">
                  <c:v>68.1151863371458</c:v>
                </c:pt>
                <c:pt idx="18">
                  <c:v>67.54448480141833</c:v>
                </c:pt>
                <c:pt idx="19">
                  <c:v>66.91176745468258</c:v>
                </c:pt>
                <c:pt idx="20">
                  <c:v>66.20953429903938</c:v>
                </c:pt>
                <c:pt idx="21">
                  <c:v>65.42882054696003</c:v>
                </c:pt>
                <c:pt idx="22">
                  <c:v>64.55882628558314</c:v>
                </c:pt>
                <c:pt idx="23">
                  <c:v>63.58642187745103</c:v>
                </c:pt>
                <c:pt idx="24">
                  <c:v>62.495475832741654</c:v>
                </c:pt>
                <c:pt idx="25">
                  <c:v>61.26592294996073</c:v>
                </c:pt>
                <c:pt idx="26">
                  <c:v>59.87244183415278</c:v>
                </c:pt>
                <c:pt idx="27">
                  <c:v>58.282525588538995</c:v>
                </c:pt>
                <c:pt idx="28">
                  <c:v>56.45357260995444</c:v>
                </c:pt>
                <c:pt idx="29">
                  <c:v>54.328318749203355</c:v>
                </c:pt>
                <c:pt idx="30">
                  <c:v>51.827292372987756</c:v>
                </c:pt>
                <c:pt idx="31">
                  <c:v>48.83550867088776</c:v>
                </c:pt>
                <c:pt idx="32">
                  <c:v>45.176843928789665</c:v>
                </c:pt>
                <c:pt idx="33">
                  <c:v>40.5580901237098</c:v>
                </c:pt>
                <c:pt idx="34">
                  <c:v>34.420559332798156</c:v>
                </c:pt>
                <c:pt idx="35">
                  <c:v>25.37728847374577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Full!$E$60</c:f>
              <c:strCache>
                <c:ptCount val="1"/>
                <c:pt idx="0">
                  <c:v>dw CALC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Full!$F$62</c:f>
              <c:numCache>
                <c:ptCount val="1"/>
                <c:pt idx="0">
                  <c:v>61.35676400379088</c:v>
                </c:pt>
              </c:numCache>
            </c:numRef>
          </c:xVal>
          <c:yVal>
            <c:numRef>
              <c:f>Full!$F$61</c:f>
              <c:numCache>
                <c:ptCount val="1"/>
                <c:pt idx="0">
                  <c:v>35.400794427356885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Full!$L$59</c:f>
              <c:strCache>
                <c:ptCount val="1"/>
                <c:pt idx="0">
                  <c:v>ANS alpha=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Full!$M$60</c:f>
              <c:numCache>
                <c:ptCount val="1"/>
                <c:pt idx="0">
                  <c:v>21.35676400379089</c:v>
                </c:pt>
              </c:numCache>
            </c:numRef>
          </c:xVal>
          <c:yVal>
            <c:numRef>
              <c:f>Full!$M$59</c:f>
              <c:numCache>
                <c:ptCount val="1"/>
                <c:pt idx="0">
                  <c:v>35.40079442735687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Full!$J$63</c:f>
              <c:strCache>
                <c:ptCount val="1"/>
                <c:pt idx="0">
                  <c:v>pred beta-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5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Full!$J$62</c:f>
              <c:numCache>
                <c:ptCount val="1"/>
                <c:pt idx="0">
                  <c:v>21.35676400379088</c:v>
                </c:pt>
              </c:numCache>
            </c:numRef>
          </c:xVal>
          <c:yVal>
            <c:numRef>
              <c:f>Full!$I$61</c:f>
              <c:numCache>
                <c:ptCount val="1"/>
                <c:pt idx="0">
                  <c:v>35.400794427356885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Full!$W$1</c:f>
              <c:strCache>
                <c:ptCount val="1"/>
                <c:pt idx="0">
                  <c:v>62.8681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Full!$Q$2:$Q$47</c:f>
              <c:numCache>
                <c:ptCount val="46"/>
                <c:pt idx="0">
                  <c:v>0.0001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</c:numCache>
            </c:numRef>
          </c:xVal>
          <c:yVal>
            <c:numRef>
              <c:f>Full!$W$2:$W$47</c:f>
              <c:numCache>
                <c:ptCount val="46"/>
                <c:pt idx="0">
                  <c:v>0.0001951494862742679</c:v>
                </c:pt>
                <c:pt idx="1">
                  <c:v>3.896180511329485</c:v>
                </c:pt>
                <c:pt idx="2">
                  <c:v>7.751989862809721</c:v>
                </c:pt>
                <c:pt idx="3">
                  <c:v>11.5294020485029</c:v>
                </c:pt>
                <c:pt idx="4">
                  <c:v>15.194749789698456</c:v>
                </c:pt>
                <c:pt idx="5">
                  <c:v>18.72015915202981</c:v>
                </c:pt>
                <c:pt idx="6">
                  <c:v>22.084293406666262</c:v>
                </c:pt>
                <c:pt idx="7">
                  <c:v>25.272433443331675</c:v>
                </c:pt>
                <c:pt idx="8">
                  <c:v>28.276024887318815</c:v>
                </c:pt>
                <c:pt idx="9">
                  <c:v>31.091871017366724</c:v>
                </c:pt>
                <c:pt idx="10">
                  <c:v>33.721150141289144</c:v>
                </c:pt>
                <c:pt idx="11">
                  <c:v>36.168403509080264</c:v>
                </c:pt>
                <c:pt idx="12">
                  <c:v>38.440594358146015</c:v>
                </c:pt>
                <c:pt idx="13">
                  <c:v>40.54629470790849</c:v>
                </c:pt>
                <c:pt idx="14">
                  <c:v>42.495021711255696</c:v>
                </c:pt>
                <c:pt idx="15">
                  <c:v>44.29672183003212</c:v>
                </c:pt>
                <c:pt idx="16">
                  <c:v>45.961387622458766</c:v>
                </c:pt>
                <c:pt idx="17">
                  <c:v>47.498785970106354</c:v>
                </c:pt>
                <c:pt idx="18">
                  <c:v>48.918275504100194</c:v>
                </c:pt>
                <c:pt idx="19">
                  <c:v>50.22869268197825</c:v>
                </c:pt>
                <c:pt idx="20">
                  <c:v>51.43828892254679</c:v>
                </c:pt>
                <c:pt idx="21">
                  <c:v>52.5547044946368</c:v>
                </c:pt>
                <c:pt idx="22">
                  <c:v>53.58496796450439</c:v>
                </c:pt>
                <c:pt idx="23">
                  <c:v>54.53551270046352</c:v>
                </c:pt>
                <c:pt idx="24">
                  <c:v>55.412204142512344</c:v>
                </c:pt>
                <c:pt idx="25">
                  <c:v>56.22037328816758</c:v>
                </c:pt>
                <c:pt idx="26">
                  <c:v>56.964853182669266</c:v>
                </c:pt>
                <c:pt idx="27">
                  <c:v>57.65001620376473</c:v>
                </c:pt>
                <c:pt idx="28">
                  <c:v>58.27981066788081</c:v>
                </c:pt>
                <c:pt idx="29">
                  <c:v>58.85779581646262</c:v>
                </c:pt>
                <c:pt idx="30">
                  <c:v>59.38717461877367</c:v>
                </c:pt>
                <c:pt idx="31">
                  <c:v>59.8708240903365</c:v>
                </c:pt>
                <c:pt idx="32">
                  <c:v>60.311323005205416</c:v>
                </c:pt>
                <c:pt idx="33">
                  <c:v>60.71097699868499</c:v>
                </c:pt>
                <c:pt idx="34">
                  <c:v>61.071841132290004</c:v>
                </c:pt>
                <c:pt idx="35">
                  <c:v>61.39574003744968</c:v>
                </c:pt>
                <c:pt idx="36">
                  <c:v>61.68428577797862</c:v>
                </c:pt>
                <c:pt idx="37">
                  <c:v>61.938893580358055</c:v>
                </c:pt>
                <c:pt idx="38">
                  <c:v>62.16079558016157</c:v>
                </c:pt>
                <c:pt idx="39">
                  <c:v>62.35105272588043</c:v>
                </c:pt>
                <c:pt idx="40">
                  <c:v>62.5105649702926</c:v>
                </c:pt>
                <c:pt idx="41">
                  <c:v>62.640079865978215</c:v>
                </c:pt>
                <c:pt idx="42">
                  <c:v>62.74019966668032</c:v>
                </c:pt>
                <c:pt idx="43">
                  <c:v>62.8113870206387</c:v>
                </c:pt>
                <c:pt idx="44">
                  <c:v>62.853969326210745</c:v>
                </c:pt>
                <c:pt idx="45">
                  <c:v>62.86814180427598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Full!$G$1</c:f>
              <c:strCache>
                <c:ptCount val="1"/>
                <c:pt idx="0">
                  <c:v>40.6110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Full!$B$2:$B$47</c:f>
              <c:numCache>
                <c:ptCount val="46"/>
                <c:pt idx="0">
                  <c:v>0.0001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</c:numCache>
            </c:numRef>
          </c:xVal>
          <c:yVal>
            <c:numRef>
              <c:f>Full!$G$2:$G$47</c:f>
              <c:numCache>
                <c:ptCount val="46"/>
                <c:pt idx="0">
                  <c:v>40.611012163957625</c:v>
                </c:pt>
                <c:pt idx="1">
                  <c:v>40.570264209456035</c:v>
                </c:pt>
                <c:pt idx="2">
                  <c:v>40.447567208871796</c:v>
                </c:pt>
                <c:pt idx="3">
                  <c:v>40.241545299336856</c:v>
                </c:pt>
                <c:pt idx="4">
                  <c:v>39.949849150050085</c:v>
                </c:pt>
                <c:pt idx="5">
                  <c:v>39.569066563721606</c:v>
                </c:pt>
                <c:pt idx="6">
                  <c:v>39.09458636220215</c:v>
                </c:pt>
                <c:pt idx="7">
                  <c:v>38.52040242376481</c:v>
                </c:pt>
                <c:pt idx="8">
                  <c:v>37.83883721009284</c:v>
                </c:pt>
                <c:pt idx="9">
                  <c:v>37.04015228878012</c:v>
                </c:pt>
                <c:pt idx="10">
                  <c:v>36.11199383833396</c:v>
                </c:pt>
                <c:pt idx="11">
                  <c:v>35.038587374935545</c:v>
                </c:pt>
                <c:pt idx="12">
                  <c:v>33.79953457527667</c:v>
                </c:pt>
                <c:pt idx="13">
                  <c:v>32.36794686289385</c:v>
                </c:pt>
                <c:pt idx="14">
                  <c:v>30.7074064901516</c:v>
                </c:pt>
                <c:pt idx="15">
                  <c:v>28.76669773401978</c:v>
                </c:pt>
                <c:pt idx="16">
                  <c:v>26.469877274732248</c:v>
                </c:pt>
                <c:pt idx="17">
                  <c:v>23.6952674346909</c:v>
                </c:pt>
                <c:pt idx="18">
                  <c:v>20.22266988614809</c:v>
                </c:pt>
                <c:pt idx="19">
                  <c:v>15.555663082502088</c:v>
                </c:pt>
                <c:pt idx="20">
                  <c:v>7.694950833335451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</c:ser>
        <c:axId val="30847769"/>
        <c:axId val="45972326"/>
      </c:scatterChart>
      <c:valAx>
        <c:axId val="30847769"/>
        <c:scaling>
          <c:orientation val="maxMin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72326"/>
        <c:crossesAt val="0"/>
        <c:crossBetween val="midCat"/>
        <c:dispUnits/>
        <c:majorUnit val="5"/>
      </c:valAx>
      <c:valAx>
        <c:axId val="45972326"/>
        <c:scaling>
          <c:orientation val="minMax"/>
          <c:max val="90"/>
          <c:min val="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alpha</a:t>
                </a:r>
              </a:p>
            </c:rich>
          </c:tx>
          <c:layout>
            <c:manualLayout>
              <c:xMode val="factor"/>
              <c:yMode val="factor"/>
              <c:x val="0.276"/>
              <c:y val="-0.03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crossAx val="30847769"/>
        <c:crossesAt val="90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24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625"/>
          <c:w val="0.79875"/>
          <c:h val="0.91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start!$C$2</c:f>
              <c:strCache>
                <c:ptCount val="1"/>
                <c:pt idx="0">
                  <c:v>80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start!$B$3:$B$48</c:f>
              <c:numCache>
                <c:ptCount val="4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</c:numCache>
            </c:numRef>
          </c:xVal>
          <c:yVal>
            <c:numRef>
              <c:f>start!$A$3:$A$48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33.3631635796562</c:v>
                </c:pt>
                <c:pt idx="6">
                  <c:v>44.12800078176227</c:v>
                </c:pt>
                <c:pt idx="7">
                  <c:v>50.95077587160776</c:v>
                </c:pt>
                <c:pt idx="8">
                  <c:v>55.81011840413773</c:v>
                </c:pt>
                <c:pt idx="9">
                  <c:v>59.48836611557453</c:v>
                </c:pt>
                <c:pt idx="10">
                  <c:v>62.383701495323905</c:v>
                </c:pt>
                <c:pt idx="11">
                  <c:v>64.72709660816042</c:v>
                </c:pt>
                <c:pt idx="12">
                  <c:v>66.66407081831498</c:v>
                </c:pt>
                <c:pt idx="13">
                  <c:v>68.29177850323744</c:v>
                </c:pt>
                <c:pt idx="14">
                  <c:v>69.67796298349384</c:v>
                </c:pt>
                <c:pt idx="15">
                  <c:v>70.87149427219126</c:v>
                </c:pt>
                <c:pt idx="16">
                  <c:v>71.90861019663629</c:v>
                </c:pt>
                <c:pt idx="17">
                  <c:v>72.81680058105019</c:v>
                </c:pt>
                <c:pt idx="18">
                  <c:v>73.61732342930277</c:v>
                </c:pt>
                <c:pt idx="19">
                  <c:v>74.3268899489166</c:v>
                </c:pt>
                <c:pt idx="20">
                  <c:v>74.95882506162744</c:v>
                </c:pt>
                <c:pt idx="21">
                  <c:v>75.52388612534409</c:v>
                </c:pt>
                <c:pt idx="22">
                  <c:v>76.03085271810535</c:v>
                </c:pt>
                <c:pt idx="23">
                  <c:v>76.48695935661866</c:v>
                </c:pt>
                <c:pt idx="24">
                  <c:v>76.898218164446</c:v>
                </c:pt>
                <c:pt idx="25">
                  <c:v>77.26966297595902</c:v>
                </c:pt>
                <c:pt idx="26">
                  <c:v>77.60553640653166</c:v>
                </c:pt>
                <c:pt idx="27">
                  <c:v>77.90943488839942</c:v>
                </c:pt>
                <c:pt idx="28">
                  <c:v>78.1844222980873</c:v>
                </c:pt>
                <c:pt idx="29">
                  <c:v>78.4331198177224</c:v>
                </c:pt>
                <c:pt idx="30">
                  <c:v>78.65777760261201</c:v>
                </c:pt>
                <c:pt idx="31">
                  <c:v>78.86033236914912</c:v>
                </c:pt>
                <c:pt idx="32">
                  <c:v>79.042453975064</c:v>
                </c:pt>
                <c:pt idx="33">
                  <c:v>79.20558330964457</c:v>
                </c:pt>
                <c:pt idx="34">
                  <c:v>79.35096325868562</c:v>
                </c:pt>
                <c:pt idx="35">
                  <c:v>79.47966409907008</c:v>
                </c:pt>
                <c:pt idx="36">
                  <c:v>79.592604370676</c:v>
                </c:pt>
                <c:pt idx="37">
                  <c:v>79.69056804055265</c:v>
                </c:pt>
                <c:pt idx="38">
                  <c:v>79.77421859606648</c:v>
                </c:pt>
                <c:pt idx="39">
                  <c:v>79.84411056570045</c:v>
                </c:pt>
                <c:pt idx="40">
                  <c:v>79.90069885803817</c:v>
                </c:pt>
                <c:pt idx="41">
                  <c:v>79.94434622357828</c:v>
                </c:pt>
                <c:pt idx="42">
                  <c:v>79.97532907474202</c:v>
                </c:pt>
                <c:pt idx="43">
                  <c:v>79.99384184248524</c:v>
                </c:pt>
                <c:pt idx="44">
                  <c:v>80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start!$R$2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start!$Q$2:$Q$46</c:f>
              <c:numCache>
                <c:ptCount val="45"/>
                <c:pt idx="0">
                  <c:v>0.0001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</c:numCache>
            </c:numRef>
          </c:xVal>
          <c:yVal>
            <c:numRef>
              <c:f>start!$P$2:$P$46</c:f>
              <c:numCache>
                <c:ptCount val="45"/>
                <c:pt idx="0">
                  <c:v>29.999999999962213</c:v>
                </c:pt>
                <c:pt idx="1">
                  <c:v>29.984884238321516</c:v>
                </c:pt>
                <c:pt idx="2">
                  <c:v>29.939527769031972</c:v>
                </c:pt>
                <c:pt idx="3">
                  <c:v>29.86390318556308</c:v>
                </c:pt>
                <c:pt idx="4">
                  <c:v>29.757965298924272</c:v>
                </c:pt>
                <c:pt idx="5">
                  <c:v>29.621651875195493</c:v>
                </c:pt>
                <c:pt idx="6">
                  <c:v>29.45488467703155</c:v>
                </c:pt>
                <c:pt idx="7">
                  <c:v>29.257570817952463</c:v>
                </c:pt>
                <c:pt idx="8">
                  <c:v>29.029604440347057</c:v>
                </c:pt>
                <c:pt idx="9">
                  <c:v>28.770868729985793</c:v>
                </c:pt>
                <c:pt idx="10">
                  <c:v>28.48123828133947</c:v>
                </c:pt>
                <c:pt idx="11">
                  <c:v>28.160581829038822</c:v>
                </c:pt>
                <c:pt idx="12">
                  <c:v>27.80876536127804</c:v>
                </c:pt>
                <c:pt idx="13">
                  <c:v>27.42565563074339</c:v>
                </c:pt>
                <c:pt idx="14">
                  <c:v>27.011124077602528</c:v>
                </c:pt>
                <c:pt idx="15">
                  <c:v>26.56505117707799</c:v>
                </c:pt>
                <c:pt idx="16">
                  <c:v>26.087331220995285</c:v>
                </c:pt>
                <c:pt idx="17">
                  <c:v>25.577877538287392</c:v>
                </c:pt>
                <c:pt idx="18">
                  <c:v>25.036628153598155</c:v>
                </c:pt>
                <c:pt idx="19">
                  <c:v>24.46355187571511</c:v>
                </c:pt>
                <c:pt idx="20">
                  <c:v>23.85865479845866</c:v>
                </c:pt>
                <c:pt idx="21">
                  <c:v>23.221987185776154</c:v>
                </c:pt>
                <c:pt idx="22">
                  <c:v>22.55365070010893</c:v>
                </c:pt>
                <c:pt idx="23">
                  <c:v>21.853805918661127</c:v>
                </c:pt>
                <c:pt idx="24">
                  <c:v>21.122680066140372</c:v>
                </c:pt>
                <c:pt idx="25">
                  <c:v>20.360574875113084</c:v>
                </c:pt>
                <c:pt idx="26">
                  <c:v>19.567874466710048</c:v>
                </c:pt>
                <c:pt idx="27">
                  <c:v>18.745053125566056</c:v>
                </c:pt>
                <c:pt idx="28">
                  <c:v>17.892682824280623</c:v>
                </c:pt>
                <c:pt idx="29">
                  <c:v>17.01144033520333</c:v>
                </c:pt>
                <c:pt idx="30">
                  <c:v>16.102113751986018</c:v>
                </c:pt>
                <c:pt idx="31">
                  <c:v>15.165608231236654</c:v>
                </c:pt>
                <c:pt idx="32">
                  <c:v>14.202950756963002</c:v>
                </c:pt>
                <c:pt idx="33">
                  <c:v>13.215293728528254</c:v>
                </c:pt>
                <c:pt idx="34">
                  <c:v>12.203917177704191</c:v>
                </c:pt>
                <c:pt idx="35">
                  <c:v>11.170229433078795</c:v>
                </c:pt>
                <c:pt idx="36">
                  <c:v>10.115766071255958</c:v>
                </c:pt>
                <c:pt idx="37">
                  <c:v>9.04218702429102</c:v>
                </c:pt>
                <c:pt idx="38">
                  <c:v>7.951271751467958</c:v>
                </c:pt>
                <c:pt idx="39">
                  <c:v>6.844912430117475</c:v>
                </c:pt>
                <c:pt idx="40">
                  <c:v>5.725105173376179</c:v>
                </c:pt>
                <c:pt idx="41">
                  <c:v>4.59393934068948</c:v>
                </c:pt>
                <c:pt idx="42">
                  <c:v>3.453585067035172</c:v>
                </c:pt>
                <c:pt idx="43">
                  <c:v>2.3062791964668246</c:v>
                </c:pt>
                <c:pt idx="44">
                  <c:v>1.1543098615965497</c:v>
                </c:pt>
              </c:numCache>
            </c:numRef>
          </c:yVal>
          <c:smooth val="0"/>
        </c:ser>
        <c:axId val="55488751"/>
        <c:axId val="13965828"/>
      </c:scatterChart>
      <c:valAx>
        <c:axId val="55488751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alpha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65828"/>
        <c:crosses val="autoZero"/>
        <c:crossBetween val="midCat"/>
        <c:dispUnits/>
        <c:majorUnit val="5"/>
      </c:valAx>
      <c:valAx>
        <c:axId val="13965828"/>
        <c:scaling>
          <c:orientation val="minMax"/>
          <c:max val="9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alpha 2</a:t>
                </a:r>
              </a:p>
            </c:rich>
          </c:tx>
          <c:layout>
            <c:manualLayout>
              <c:xMode val="factor"/>
              <c:yMode val="factor"/>
              <c:x val="0.2765"/>
              <c:y val="0.0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crossAx val="55488751"/>
        <c:crossesAt val="90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9</xdr:row>
      <xdr:rowOff>9525</xdr:rowOff>
    </xdr:from>
    <xdr:to>
      <xdr:col>14</xdr:col>
      <xdr:colOff>504825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952625" y="1466850"/>
        <a:ext cx="78962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5</xdr:row>
      <xdr:rowOff>142875</xdr:rowOff>
    </xdr:from>
    <xdr:to>
      <xdr:col>14</xdr:col>
      <xdr:colOff>466725</xdr:colOff>
      <xdr:row>42</xdr:row>
      <xdr:rowOff>123825</xdr:rowOff>
    </xdr:to>
    <xdr:graphicFrame>
      <xdr:nvGraphicFramePr>
        <xdr:cNvPr id="1" name="Chart 1"/>
        <xdr:cNvGraphicFramePr/>
      </xdr:nvGraphicFramePr>
      <xdr:xfrm>
        <a:off x="1914525" y="952500"/>
        <a:ext cx="70866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7"/>
  <sheetViews>
    <sheetView tabSelected="1" zoomScale="75" zoomScaleNormal="75" workbookViewId="0" topLeftCell="A10">
      <selection activeCell="D62" sqref="D62"/>
    </sheetView>
  </sheetViews>
  <sheetFormatPr defaultColWidth="9.140625" defaultRowHeight="12.75"/>
  <cols>
    <col min="6" max="7" width="9.28125" style="0" bestFit="1" customWidth="1"/>
    <col min="8" max="8" width="13.8515625" style="0" customWidth="1"/>
    <col min="11" max="11" width="12.8515625" style="0" customWidth="1"/>
    <col min="13" max="13" width="10.28125" style="0" customWidth="1"/>
    <col min="14" max="14" width="11.421875" style="0" customWidth="1"/>
    <col min="16" max="16" width="11.57421875" style="0" bestFit="1" customWidth="1"/>
    <col min="17" max="18" width="9.28125" style="0" bestFit="1" customWidth="1"/>
    <col min="19" max="21" width="12.421875" style="0" bestFit="1" customWidth="1"/>
    <col min="23" max="23" width="9.28125" style="0" bestFit="1" customWidth="1"/>
  </cols>
  <sheetData>
    <row r="1" spans="1:23" ht="12.75">
      <c r="A1" s="18" t="s">
        <v>26</v>
      </c>
      <c r="B1" s="18" t="s">
        <v>24</v>
      </c>
      <c r="C1" s="18" t="s">
        <v>25</v>
      </c>
      <c r="D1" s="18">
        <f>E1-5</f>
        <v>62</v>
      </c>
      <c r="E1" s="25">
        <f>90-H54</f>
        <v>67</v>
      </c>
      <c r="F1" s="18">
        <f>E1+5</f>
        <v>72</v>
      </c>
      <c r="G1" s="20">
        <f>90-L51</f>
        <v>40.61101216405942</v>
      </c>
      <c r="P1" s="18" t="s">
        <v>26</v>
      </c>
      <c r="Q1" s="18" t="s">
        <v>24</v>
      </c>
      <c r="R1" s="18" t="s">
        <v>27</v>
      </c>
      <c r="S1" s="18">
        <f>T1-5</f>
        <v>34</v>
      </c>
      <c r="T1" s="25">
        <f>H56</f>
        <v>39</v>
      </c>
      <c r="U1" s="18">
        <f>T1+5</f>
        <v>44</v>
      </c>
      <c r="W1" s="20">
        <f>L48</f>
        <v>62.86814180427598</v>
      </c>
    </row>
    <row r="2" spans="1:23" ht="12.75">
      <c r="A2" s="18">
        <f>DEGREES(ACOS(COS(RADIANS(C2))/COS(RADIANS(B2))))</f>
        <v>79.99999999998461</v>
      </c>
      <c r="B2" s="18">
        <v>0.0001</v>
      </c>
      <c r="C2" s="18">
        <v>80</v>
      </c>
      <c r="D2">
        <f>DEGREES(ACOS(COS(RADIANS(D$1))/COS(RADIANS($B2))))</f>
        <v>61.9999999999536</v>
      </c>
      <c r="E2">
        <f>DEGREES(ACOS(COS(RADIANS(E$1))/COS(RADIANS($B2))))</f>
        <v>66.99999999996295</v>
      </c>
      <c r="F2">
        <f>DEGREES(ACOS(COS(RADIANS(F$1))/COS(RADIANS($B2))))</f>
        <v>71.99999999997164</v>
      </c>
      <c r="G2">
        <f>DEGREES(ACOS(COS(RADIANS(G$1))/COS(RADIANS($B2))))</f>
        <v>40.611012163957625</v>
      </c>
      <c r="P2">
        <f>DEGREES(ATAN(TAN(RADIANS(R2))*SIN(RADIANS(Q2))))</f>
        <v>0.00017320508075627215</v>
      </c>
      <c r="Q2" s="18">
        <v>0.0001</v>
      </c>
      <c r="R2" s="18">
        <v>60</v>
      </c>
      <c r="S2">
        <f>DEGREES(ATAN(TAN(RADIANS(S$1))*SIN(RADIANS($Q2))))</f>
        <v>6.745085168417727E-05</v>
      </c>
      <c r="T2">
        <f>DEGREES(ATAN(TAN(RADIANS(T$1))*SIN(RADIANS($Q2))))</f>
        <v>8.097840331940569E-05</v>
      </c>
      <c r="U2">
        <f>DEGREES(ATAN(TAN(RADIANS(U$1))*SIN(RADIANS($Q2))))</f>
        <v>9.656887748056693E-05</v>
      </c>
      <c r="W2">
        <f>DEGREES(ATAN(TAN(RADIANS(W$1))*SIN(RADIANS($Q2))))</f>
        <v>0.0001951494862742679</v>
      </c>
    </row>
    <row r="3" spans="1:23" ht="12.75">
      <c r="A3" s="18">
        <f aca="true" t="shared" si="0" ref="A3:A47">DEGREES(ACOS(COS(RADIANS(C3))/COS(RADIANS(B3))))</f>
        <v>79.99384184248524</v>
      </c>
      <c r="B3" s="18">
        <v>2</v>
      </c>
      <c r="C3" s="18">
        <v>80</v>
      </c>
      <c r="D3">
        <f aca="true" t="shared" si="1" ref="D3:G47">DEGREES(ACOS(COS(RADIANS(D$1))/COS(RADIANS($B3))))</f>
        <v>61.98142881129786</v>
      </c>
      <c r="E3">
        <f t="shared" si="1"/>
        <v>66.98517469317166</v>
      </c>
      <c r="F3">
        <f t="shared" si="1"/>
        <v>71.9886520367217</v>
      </c>
      <c r="G3">
        <f t="shared" si="1"/>
        <v>40.570264209456035</v>
      </c>
      <c r="P3">
        <f aca="true" t="shared" si="2" ref="P3:P47">DEGREES(ATAN(TAN(RADIANS(R3))*SIN(RADIANS(Q3))))</f>
        <v>3.459189066268195</v>
      </c>
      <c r="Q3" s="18">
        <v>2</v>
      </c>
      <c r="R3" s="18">
        <v>60</v>
      </c>
      <c r="S3">
        <f aca="true" t="shared" si="3" ref="S3:U47">DEGREES(ATAN(TAN(RADIANS(S$1))*SIN(RADIANS($Q3))))</f>
        <v>1.348494049892353</v>
      </c>
      <c r="T3">
        <f t="shared" si="3"/>
        <v>1.6188083052356783</v>
      </c>
      <c r="U3">
        <f t="shared" si="3"/>
        <v>1.9302547612245173</v>
      </c>
      <c r="W3">
        <f aca="true" t="shared" si="4" ref="W3:W47">DEGREES(ATAN(TAN(RADIANS(W$1))*SIN(RADIANS($Q3))))</f>
        <v>3.896180511329485</v>
      </c>
    </row>
    <row r="4" spans="1:23" ht="12.75">
      <c r="A4" s="18">
        <f t="shared" si="0"/>
        <v>79.97532907474202</v>
      </c>
      <c r="B4" s="18">
        <v>4</v>
      </c>
      <c r="C4" s="18">
        <v>80</v>
      </c>
      <c r="D4">
        <f t="shared" si="1"/>
        <v>61.92558257474786</v>
      </c>
      <c r="E4">
        <f t="shared" si="1"/>
        <v>66.94059845451228</v>
      </c>
      <c r="F4">
        <f t="shared" si="1"/>
        <v>71.95453447178014</v>
      </c>
      <c r="G4">
        <f t="shared" si="1"/>
        <v>40.447567208871796</v>
      </c>
      <c r="P4">
        <f t="shared" si="2"/>
        <v>6.889183707181969</v>
      </c>
      <c r="Q4" s="18">
        <v>4</v>
      </c>
      <c r="R4" s="18">
        <v>60</v>
      </c>
      <c r="S4">
        <f t="shared" si="3"/>
        <v>2.6938562135376967</v>
      </c>
      <c r="T4">
        <f t="shared" si="3"/>
        <v>3.233069746960111</v>
      </c>
      <c r="U4">
        <f t="shared" si="3"/>
        <v>3.8537959086782396</v>
      </c>
      <c r="W4">
        <f t="shared" si="4"/>
        <v>7.751989862809721</v>
      </c>
    </row>
    <row r="5" spans="1:23" ht="12.75">
      <c r="A5" s="18">
        <f t="shared" si="0"/>
        <v>79.94434622357828</v>
      </c>
      <c r="B5" s="18">
        <v>6</v>
      </c>
      <c r="C5" s="18">
        <v>80</v>
      </c>
      <c r="D5">
        <f t="shared" si="1"/>
        <v>61.83206077440572</v>
      </c>
      <c r="E5">
        <f t="shared" si="1"/>
        <v>66.86596858402272</v>
      </c>
      <c r="F5">
        <f t="shared" si="1"/>
        <v>71.89742507487183</v>
      </c>
      <c r="G5">
        <f t="shared" si="1"/>
        <v>40.241545299336856</v>
      </c>
      <c r="P5">
        <f t="shared" si="2"/>
        <v>10.262158417081615</v>
      </c>
      <c r="Q5" s="18">
        <v>6</v>
      </c>
      <c r="R5" s="18">
        <v>60</v>
      </c>
      <c r="S5">
        <f t="shared" si="3"/>
        <v>4.032984518616742</v>
      </c>
      <c r="T5">
        <f t="shared" si="3"/>
        <v>4.838295554180706</v>
      </c>
      <c r="U5">
        <f t="shared" si="3"/>
        <v>5.764024317225095</v>
      </c>
      <c r="W5">
        <f t="shared" si="4"/>
        <v>11.5294020485029</v>
      </c>
    </row>
    <row r="6" spans="1:23" ht="12.75">
      <c r="A6" s="18">
        <f t="shared" si="0"/>
        <v>79.90069885803817</v>
      </c>
      <c r="B6" s="18">
        <v>8</v>
      </c>
      <c r="C6" s="18">
        <v>80</v>
      </c>
      <c r="D6">
        <f t="shared" si="1"/>
        <v>61.700187439779626</v>
      </c>
      <c r="E6">
        <f t="shared" si="1"/>
        <v>66.76077470384702</v>
      </c>
      <c r="F6">
        <f t="shared" si="1"/>
        <v>71.81694940763829</v>
      </c>
      <c r="G6">
        <f t="shared" si="1"/>
        <v>39.949849150050085</v>
      </c>
      <c r="P6">
        <f t="shared" si="2"/>
        <v>13.552868110939276</v>
      </c>
      <c r="Q6" s="18">
        <v>8</v>
      </c>
      <c r="R6" s="18">
        <v>60</v>
      </c>
      <c r="S6">
        <f t="shared" si="3"/>
        <v>5.362836042198625</v>
      </c>
      <c r="T6">
        <f t="shared" si="3"/>
        <v>6.430111187123728</v>
      </c>
      <c r="U6">
        <f t="shared" si="3"/>
        <v>7.65456482510716</v>
      </c>
      <c r="W6">
        <f t="shared" si="4"/>
        <v>15.194749789698456</v>
      </c>
    </row>
    <row r="7" spans="1:23" ht="12.75">
      <c r="A7" s="18">
        <f t="shared" si="0"/>
        <v>79.84411056570045</v>
      </c>
      <c r="B7" s="18">
        <v>10</v>
      </c>
      <c r="C7" s="18">
        <v>80</v>
      </c>
      <c r="D7">
        <f t="shared" si="1"/>
        <v>61.5289981404652</v>
      </c>
      <c r="E7">
        <f t="shared" si="1"/>
        <v>66.62428972942898</v>
      </c>
      <c r="F7">
        <f t="shared" si="1"/>
        <v>71.71257460722559</v>
      </c>
      <c r="G7">
        <f t="shared" si="1"/>
        <v>39.569066563721606</v>
      </c>
      <c r="P7">
        <f t="shared" si="2"/>
        <v>16.73957752738713</v>
      </c>
      <c r="Q7" s="18">
        <v>10</v>
      </c>
      <c r="R7" s="18">
        <v>60</v>
      </c>
      <c r="S7">
        <f t="shared" si="3"/>
        <v>6.6804545263655</v>
      </c>
      <c r="T7">
        <f t="shared" si="3"/>
        <v>8.00430868898713</v>
      </c>
      <c r="U7">
        <f t="shared" si="3"/>
        <v>9.519366084383174</v>
      </c>
      <c r="W7">
        <f t="shared" si="4"/>
        <v>18.72015915202981</v>
      </c>
    </row>
    <row r="8" spans="1:23" ht="12.75">
      <c r="A8" s="18">
        <f t="shared" si="0"/>
        <v>79.77421859606648</v>
      </c>
      <c r="B8" s="18">
        <v>12</v>
      </c>
      <c r="C8" s="18">
        <v>80</v>
      </c>
      <c r="D8">
        <f t="shared" si="1"/>
        <v>61.317221076461664</v>
      </c>
      <c r="E8">
        <f t="shared" si="1"/>
        <v>66.45555679230054</v>
      </c>
      <c r="F8">
        <f t="shared" si="1"/>
        <v>71.58360040665283</v>
      </c>
      <c r="G8">
        <f t="shared" si="1"/>
        <v>39.09458636220215</v>
      </c>
      <c r="P8">
        <f t="shared" si="2"/>
        <v>19.804638793859795</v>
      </c>
      <c r="Q8" s="18">
        <v>12</v>
      </c>
      <c r="R8" s="18">
        <v>60</v>
      </c>
      <c r="S8">
        <f t="shared" si="3"/>
        <v>7.982995804009247</v>
      </c>
      <c r="T8">
        <f t="shared" si="3"/>
        <v>9.556893647143674</v>
      </c>
      <c r="U8">
        <f t="shared" si="3"/>
        <v>11.352786932171494</v>
      </c>
      <c r="W8">
        <f t="shared" si="4"/>
        <v>22.084293406666262</v>
      </c>
    </row>
    <row r="9" spans="1:23" ht="12.75">
      <c r="A9" s="18">
        <f t="shared" si="0"/>
        <v>79.69056804055265</v>
      </c>
      <c r="B9" s="18">
        <v>14</v>
      </c>
      <c r="C9" s="18">
        <v>80</v>
      </c>
      <c r="D9">
        <f t="shared" si="1"/>
        <v>61.06325150539983</v>
      </c>
      <c r="E9">
        <f t="shared" si="1"/>
        <v>66.25337164683518</v>
      </c>
      <c r="F9">
        <f t="shared" si="1"/>
        <v>71.42914709776386</v>
      </c>
      <c r="G9">
        <f t="shared" si="1"/>
        <v>38.52040242376481</v>
      </c>
      <c r="P9">
        <f t="shared" si="2"/>
        <v>22.734708239643524</v>
      </c>
      <c r="Q9" s="18">
        <v>14</v>
      </c>
      <c r="R9" s="18">
        <v>60</v>
      </c>
      <c r="S9">
        <f t="shared" si="3"/>
        <v>9.267750465138885</v>
      </c>
      <c r="T9">
        <f t="shared" si="3"/>
        <v>11.08412547653507</v>
      </c>
      <c r="U9">
        <f t="shared" si="3"/>
        <v>13.149666441961086</v>
      </c>
      <c r="W9">
        <f t="shared" si="4"/>
        <v>25.272433443331675</v>
      </c>
    </row>
    <row r="10" spans="1:23" ht="12.75">
      <c r="A10" s="18">
        <f t="shared" si="0"/>
        <v>79.592604370676</v>
      </c>
      <c r="B10" s="18">
        <v>16</v>
      </c>
      <c r="C10" s="18">
        <v>80</v>
      </c>
      <c r="D10">
        <f t="shared" si="1"/>
        <v>60.765118443534476</v>
      </c>
      <c r="E10">
        <f t="shared" si="1"/>
        <v>66.01625991246962</v>
      </c>
      <c r="F10">
        <f t="shared" si="1"/>
        <v>71.24814003171628</v>
      </c>
      <c r="G10">
        <f t="shared" si="1"/>
        <v>37.83883721009284</v>
      </c>
      <c r="P10">
        <f t="shared" si="2"/>
        <v>25.5206448691741</v>
      </c>
      <c r="Q10" s="18">
        <v>16</v>
      </c>
      <c r="R10" s="18">
        <v>60</v>
      </c>
      <c r="S10">
        <f t="shared" si="3"/>
        <v>10.532163316061718</v>
      </c>
      <c r="T10">
        <f t="shared" si="3"/>
        <v>12.582550112012987</v>
      </c>
      <c r="U10">
        <f t="shared" si="3"/>
        <v>14.905375968198015</v>
      </c>
      <c r="W10">
        <f t="shared" si="4"/>
        <v>28.276024887318815</v>
      </c>
    </row>
    <row r="11" spans="1:23" ht="12.75">
      <c r="A11" s="18">
        <f t="shared" si="0"/>
        <v>79.47966409907008</v>
      </c>
      <c r="B11" s="18">
        <v>18</v>
      </c>
      <c r="C11" s="18">
        <v>80</v>
      </c>
      <c r="D11">
        <f t="shared" si="1"/>
        <v>60.42044219435848</v>
      </c>
      <c r="E11">
        <f t="shared" si="1"/>
        <v>65.74244828068365</v>
      </c>
      <c r="F11">
        <f t="shared" si="1"/>
        <v>71.03929011807749</v>
      </c>
      <c r="G11">
        <f t="shared" si="1"/>
        <v>37.04015228878012</v>
      </c>
      <c r="P11">
        <f t="shared" si="2"/>
        <v>28.15716535121028</v>
      </c>
      <c r="Q11" s="18">
        <v>18</v>
      </c>
      <c r="R11" s="18">
        <v>60</v>
      </c>
      <c r="S11">
        <f t="shared" si="3"/>
        <v>11.773849319082984</v>
      </c>
      <c r="T11">
        <f t="shared" si="3"/>
        <v>14.049024595635903</v>
      </c>
      <c r="U11">
        <f t="shared" si="3"/>
        <v>16.615852666533424</v>
      </c>
      <c r="W11">
        <f t="shared" si="4"/>
        <v>31.091871017366724</v>
      </c>
    </row>
    <row r="12" spans="1:23" ht="12.75">
      <c r="A12" s="18">
        <f t="shared" si="0"/>
        <v>79.35096325868562</v>
      </c>
      <c r="B12" s="18">
        <v>20</v>
      </c>
      <c r="C12" s="18">
        <v>80</v>
      </c>
      <c r="D12">
        <f t="shared" si="1"/>
        <v>60.02638076271031</v>
      </c>
      <c r="E12">
        <f t="shared" si="1"/>
        <v>65.42982853558975</v>
      </c>
      <c r="F12">
        <f t="shared" si="1"/>
        <v>70.80106961775853</v>
      </c>
      <c r="G12">
        <f t="shared" si="1"/>
        <v>36.11199383833396</v>
      </c>
      <c r="P12">
        <f t="shared" si="2"/>
        <v>30.64234204795597</v>
      </c>
      <c r="Q12" s="18">
        <v>20</v>
      </c>
      <c r="R12" s="18">
        <v>60</v>
      </c>
      <c r="S12">
        <f t="shared" si="3"/>
        <v>12.990605840121976</v>
      </c>
      <c r="T12">
        <f t="shared" si="3"/>
        <v>15.48073343764826</v>
      </c>
      <c r="U12">
        <f t="shared" si="3"/>
        <v>18.277615044804165</v>
      </c>
      <c r="W12">
        <f t="shared" si="4"/>
        <v>33.721150141289144</v>
      </c>
    </row>
    <row r="13" spans="1:23" ht="12.75">
      <c r="A13" s="18">
        <f t="shared" si="0"/>
        <v>79.20558330964457</v>
      </c>
      <c r="B13" s="18">
        <v>22</v>
      </c>
      <c r="C13" s="18">
        <v>80</v>
      </c>
      <c r="D13">
        <f t="shared" si="1"/>
        <v>59.579562554528735</v>
      </c>
      <c r="E13">
        <f t="shared" si="1"/>
        <v>65.07591287529625</v>
      </c>
      <c r="F13">
        <f t="shared" si="1"/>
        <v>70.53168231538402</v>
      </c>
      <c r="G13">
        <f t="shared" si="1"/>
        <v>35.038587374935545</v>
      </c>
      <c r="P13">
        <f t="shared" si="2"/>
        <v>32.977025395306704</v>
      </c>
      <c r="Q13" s="18">
        <v>22</v>
      </c>
      <c r="R13" s="18">
        <v>60</v>
      </c>
      <c r="S13">
        <f t="shared" si="3"/>
        <v>14.18042116752742</v>
      </c>
      <c r="T13">
        <f t="shared" si="3"/>
        <v>16.875196988371574</v>
      </c>
      <c r="U13">
        <f t="shared" si="3"/>
        <v>19.887761990951716</v>
      </c>
      <c r="W13">
        <f t="shared" si="4"/>
        <v>36.168403509080264</v>
      </c>
    </row>
    <row r="14" spans="1:23" ht="12.75">
      <c r="A14" s="18">
        <f t="shared" si="0"/>
        <v>79.042453975064</v>
      </c>
      <c r="B14" s="18">
        <v>24</v>
      </c>
      <c r="C14" s="18">
        <v>80</v>
      </c>
      <c r="D14">
        <f t="shared" si="1"/>
        <v>59.076001872098935</v>
      </c>
      <c r="E14">
        <f t="shared" si="1"/>
        <v>64.67777854603075</v>
      </c>
      <c r="F14">
        <f t="shared" si="1"/>
        <v>70.22902688716252</v>
      </c>
      <c r="G14">
        <f t="shared" si="1"/>
        <v>33.79953457527667</v>
      </c>
      <c r="P14">
        <f t="shared" si="2"/>
        <v>35.16425640842036</v>
      </c>
      <c r="Q14" s="18">
        <v>24</v>
      </c>
      <c r="R14" s="18">
        <v>60</v>
      </c>
      <c r="S14">
        <f t="shared" si="3"/>
        <v>15.341479390163924</v>
      </c>
      <c r="T14">
        <f t="shared" si="3"/>
        <v>18.23027236140199</v>
      </c>
      <c r="U14">
        <f t="shared" si="3"/>
        <v>21.443957382511183</v>
      </c>
      <c r="W14">
        <f t="shared" si="4"/>
        <v>38.440594358146015</v>
      </c>
    </row>
    <row r="15" spans="1:23" ht="12.75">
      <c r="A15" s="18">
        <f t="shared" si="0"/>
        <v>78.86033236914912</v>
      </c>
      <c r="B15" s="18">
        <v>26</v>
      </c>
      <c r="C15" s="18">
        <v>80</v>
      </c>
      <c r="D15">
        <f t="shared" si="1"/>
        <v>58.51099248638544</v>
      </c>
      <c r="E15">
        <f t="shared" si="1"/>
        <v>64.23199916633818</v>
      </c>
      <c r="F15">
        <f t="shared" si="1"/>
        <v>69.89065192858475</v>
      </c>
      <c r="G15">
        <f t="shared" si="1"/>
        <v>32.36794686289385</v>
      </c>
      <c r="P15">
        <f t="shared" si="2"/>
        <v>37.20871565544314</v>
      </c>
      <c r="Q15" s="18">
        <v>26</v>
      </c>
      <c r="R15" s="18">
        <v>60</v>
      </c>
      <c r="S15">
        <f t="shared" si="3"/>
        <v>16.472161830897214</v>
      </c>
      <c r="T15">
        <f t="shared" si="3"/>
        <v>19.544147683027298</v>
      </c>
      <c r="U15">
        <f t="shared" si="3"/>
        <v>22.944402791259048</v>
      </c>
      <c r="W15">
        <f t="shared" si="4"/>
        <v>40.54629470790849</v>
      </c>
    </row>
    <row r="16" spans="1:23" ht="12.75">
      <c r="A16" s="18">
        <f t="shared" si="0"/>
        <v>78.65777760261201</v>
      </c>
      <c r="B16" s="18">
        <v>28</v>
      </c>
      <c r="C16" s="18">
        <v>80</v>
      </c>
      <c r="D16">
        <f t="shared" si="1"/>
        <v>57.87897284183806</v>
      </c>
      <c r="E16">
        <f t="shared" si="1"/>
        <v>63.73455925762285</v>
      </c>
      <c r="F16">
        <f t="shared" si="1"/>
        <v>69.51370064096199</v>
      </c>
      <c r="G16">
        <f t="shared" si="1"/>
        <v>30.7074064901516</v>
      </c>
      <c r="P16">
        <f t="shared" si="2"/>
        <v>39.11623642854799</v>
      </c>
      <c r="Q16" s="18">
        <v>28</v>
      </c>
      <c r="R16" s="18">
        <v>60</v>
      </c>
      <c r="S16">
        <f t="shared" si="3"/>
        <v>17.571045319134335</v>
      </c>
      <c r="T16">
        <f t="shared" si="3"/>
        <v>20.815330603241765</v>
      </c>
      <c r="U16">
        <f t="shared" si="3"/>
        <v>24.38780096883388</v>
      </c>
      <c r="W16">
        <f t="shared" si="4"/>
        <v>42.495021711255696</v>
      </c>
    </row>
    <row r="17" spans="1:23" ht="12.75">
      <c r="A17" s="18">
        <f t="shared" si="0"/>
        <v>78.4331198177224</v>
      </c>
      <c r="B17" s="18">
        <v>30</v>
      </c>
      <c r="C17" s="18">
        <v>80</v>
      </c>
      <c r="D17">
        <f t="shared" si="1"/>
        <v>57.17335397637678</v>
      </c>
      <c r="E17">
        <f t="shared" si="1"/>
        <v>63.180747310908856</v>
      </c>
      <c r="F17">
        <f t="shared" si="1"/>
        <v>69.0948425521107</v>
      </c>
      <c r="G17">
        <f t="shared" si="1"/>
        <v>28.76669773401978</v>
      </c>
      <c r="P17">
        <f t="shared" si="2"/>
        <v>40.89339464913089</v>
      </c>
      <c r="Q17" s="18">
        <v>30</v>
      </c>
      <c r="R17" s="18">
        <v>60</v>
      </c>
      <c r="S17">
        <f t="shared" si="3"/>
        <v>18.636897651165103</v>
      </c>
      <c r="T17">
        <f t="shared" si="3"/>
        <v>22.042632091758747</v>
      </c>
      <c r="U17">
        <f t="shared" si="3"/>
        <v>25.773312768705004</v>
      </c>
      <c r="W17">
        <f t="shared" si="4"/>
        <v>44.29672183003212</v>
      </c>
    </row>
    <row r="18" spans="1:23" ht="12.75">
      <c r="A18" s="18">
        <f t="shared" si="0"/>
        <v>78.1844222980873</v>
      </c>
      <c r="B18" s="18">
        <v>32</v>
      </c>
      <c r="C18" s="18">
        <v>80</v>
      </c>
      <c r="D18">
        <f t="shared" si="1"/>
        <v>56.38629762498602</v>
      </c>
      <c r="E18">
        <f t="shared" si="1"/>
        <v>62.56502105871305</v>
      </c>
      <c r="F18">
        <f t="shared" si="1"/>
        <v>68.63018879940032</v>
      </c>
      <c r="G18">
        <f t="shared" si="1"/>
        <v>26.469877274732248</v>
      </c>
      <c r="P18">
        <f t="shared" si="2"/>
        <v>42.54717712905694</v>
      </c>
      <c r="Q18" s="18">
        <v>32</v>
      </c>
      <c r="R18" s="18">
        <v>60</v>
      </c>
      <c r="S18">
        <f t="shared" si="3"/>
        <v>19.66867062952823</v>
      </c>
      <c r="T18">
        <f t="shared" si="3"/>
        <v>23.22514656510031</v>
      </c>
      <c r="U18">
        <f t="shared" si="3"/>
        <v>27.10050997294616</v>
      </c>
      <c r="W18">
        <f t="shared" si="4"/>
        <v>45.961387622458766</v>
      </c>
    </row>
    <row r="19" spans="1:23" ht="12.75">
      <c r="A19" s="18">
        <f t="shared" si="0"/>
        <v>77.90943488839942</v>
      </c>
      <c r="B19" s="18">
        <v>34</v>
      </c>
      <c r="C19" s="18">
        <v>80</v>
      </c>
      <c r="D19">
        <f t="shared" si="1"/>
        <v>55.50842657486783</v>
      </c>
      <c r="E19">
        <f t="shared" si="1"/>
        <v>61.88083625579373</v>
      </c>
      <c r="F19">
        <f t="shared" si="1"/>
        <v>68.1151863371458</v>
      </c>
      <c r="G19">
        <f t="shared" si="1"/>
        <v>23.6952674346909</v>
      </c>
      <c r="P19">
        <f t="shared" si="2"/>
        <v>44.084722910469495</v>
      </c>
      <c r="Q19" s="18">
        <v>34</v>
      </c>
      <c r="R19" s="18">
        <v>60</v>
      </c>
      <c r="S19">
        <f t="shared" si="3"/>
        <v>20.6654910937707</v>
      </c>
      <c r="T19">
        <f t="shared" si="3"/>
        <v>24.362229358949968</v>
      </c>
      <c r="U19">
        <f t="shared" si="3"/>
        <v>28.369326198724444</v>
      </c>
      <c r="W19">
        <f t="shared" si="4"/>
        <v>47.498785970106354</v>
      </c>
    </row>
    <row r="20" spans="1:23" ht="12.75">
      <c r="A20" s="18">
        <f t="shared" si="0"/>
        <v>77.60553640653166</v>
      </c>
      <c r="B20" s="18">
        <v>36</v>
      </c>
      <c r="C20" s="18">
        <v>80</v>
      </c>
      <c r="D20">
        <f t="shared" si="1"/>
        <v>54.528441071372946</v>
      </c>
      <c r="E20">
        <f t="shared" si="1"/>
        <v>61.12042684242562</v>
      </c>
      <c r="F20">
        <f t="shared" si="1"/>
        <v>67.54448480141833</v>
      </c>
      <c r="G20">
        <f t="shared" si="1"/>
        <v>20.22266988614809</v>
      </c>
      <c r="P20">
        <f t="shared" si="2"/>
        <v>45.513128726591056</v>
      </c>
      <c r="Q20" s="18">
        <v>36</v>
      </c>
      <c r="R20" s="18">
        <v>60</v>
      </c>
      <c r="S20">
        <f t="shared" si="3"/>
        <v>21.626650357160162</v>
      </c>
      <c r="T20">
        <f t="shared" si="3"/>
        <v>25.4534724861248</v>
      </c>
      <c r="U20">
        <f t="shared" si="3"/>
        <v>29.580007706182894</v>
      </c>
      <c r="W20">
        <f t="shared" si="4"/>
        <v>48.918275504100194</v>
      </c>
    </row>
    <row r="21" spans="1:23" ht="12.75">
      <c r="A21" s="18">
        <f t="shared" si="0"/>
        <v>77.26966297595902</v>
      </c>
      <c r="B21" s="18">
        <v>38</v>
      </c>
      <c r="C21" s="18">
        <v>80</v>
      </c>
      <c r="D21">
        <f t="shared" si="1"/>
        <v>53.432602061563756</v>
      </c>
      <c r="E21">
        <f t="shared" si="1"/>
        <v>60.2745192878669</v>
      </c>
      <c r="F21">
        <f t="shared" si="1"/>
        <v>66.91176745468258</v>
      </c>
      <c r="G21">
        <f t="shared" si="1"/>
        <v>15.555663082502088</v>
      </c>
      <c r="P21">
        <f t="shared" si="2"/>
        <v>46.83930824139473</v>
      </c>
      <c r="Q21" s="18">
        <v>38</v>
      </c>
      <c r="R21" s="18">
        <v>60</v>
      </c>
      <c r="S21">
        <f t="shared" si="3"/>
        <v>22.551592450236594</v>
      </c>
      <c r="T21">
        <f t="shared" si="3"/>
        <v>26.49867951768885</v>
      </c>
      <c r="U21">
        <f t="shared" si="3"/>
        <v>30.73306555625339</v>
      </c>
      <c r="W21">
        <f t="shared" si="4"/>
        <v>50.22869268197825</v>
      </c>
    </row>
    <row r="22" spans="1:23" ht="12.75">
      <c r="A22" s="18">
        <f t="shared" si="0"/>
        <v>76.898218164446</v>
      </c>
      <c r="B22" s="18">
        <v>40</v>
      </c>
      <c r="C22" s="18">
        <v>80</v>
      </c>
      <c r="D22">
        <f t="shared" si="1"/>
        <v>52.2040209358706</v>
      </c>
      <c r="E22">
        <f t="shared" si="1"/>
        <v>59.3319562295523</v>
      </c>
      <c r="F22">
        <f t="shared" si="1"/>
        <v>66.20953429903938</v>
      </c>
      <c r="G22">
        <f t="shared" si="1"/>
        <v>7.694950833335451</v>
      </c>
      <c r="P22">
        <f t="shared" si="2"/>
        <v>48.06989481005914</v>
      </c>
      <c r="Q22" s="18">
        <v>40</v>
      </c>
      <c r="R22" s="18">
        <v>60</v>
      </c>
      <c r="S22">
        <f t="shared" si="3"/>
        <v>23.439901545989084</v>
      </c>
      <c r="T22">
        <f t="shared" si="3"/>
        <v>27.497840304926562</v>
      </c>
      <c r="U22">
        <f t="shared" si="3"/>
        <v>31.829230204437696</v>
      </c>
      <c r="W22">
        <f t="shared" si="4"/>
        <v>51.43828892254679</v>
      </c>
    </row>
    <row r="23" spans="1:23" ht="12.75">
      <c r="A23" s="18">
        <f t="shared" si="0"/>
        <v>76.48695935661866</v>
      </c>
      <c r="B23" s="18">
        <v>42</v>
      </c>
      <c r="C23" s="18">
        <v>80</v>
      </c>
      <c r="D23">
        <f t="shared" si="1"/>
        <v>50.821659874023354</v>
      </c>
      <c r="E23">
        <f t="shared" si="1"/>
        <v>58.27919259981872</v>
      </c>
      <c r="F23">
        <f t="shared" si="1"/>
        <v>65.42882054696003</v>
      </c>
      <c r="G23" t="e">
        <f t="shared" si="1"/>
        <v>#NUM!</v>
      </c>
      <c r="P23">
        <f t="shared" si="2"/>
        <v>49.211178413090856</v>
      </c>
      <c r="Q23" s="18">
        <v>42</v>
      </c>
      <c r="R23" s="18">
        <v>60</v>
      </c>
      <c r="S23">
        <f t="shared" si="3"/>
        <v>24.29128890638911</v>
      </c>
      <c r="T23">
        <f t="shared" si="3"/>
        <v>28.451106133473985</v>
      </c>
      <c r="U23">
        <f t="shared" si="3"/>
        <v>32.8694092857756</v>
      </c>
      <c r="W23">
        <f t="shared" si="4"/>
        <v>52.5547044946368</v>
      </c>
    </row>
    <row r="24" spans="1:23" ht="12.75">
      <c r="A24" s="18">
        <f t="shared" si="0"/>
        <v>76.03085271810535</v>
      </c>
      <c r="B24" s="18">
        <v>44</v>
      </c>
      <c r="C24" s="18">
        <v>80</v>
      </c>
      <c r="D24">
        <f t="shared" si="1"/>
        <v>49.25888450943126</v>
      </c>
      <c r="E24">
        <f t="shared" si="1"/>
        <v>57.09960838587935</v>
      </c>
      <c r="F24">
        <f t="shared" si="1"/>
        <v>64.55882628558314</v>
      </c>
      <c r="G24" t="e">
        <f t="shared" si="1"/>
        <v>#NUM!</v>
      </c>
      <c r="P24">
        <f t="shared" si="2"/>
        <v>50.26906870629152</v>
      </c>
      <c r="Q24" s="18">
        <v>44</v>
      </c>
      <c r="R24" s="18">
        <v>60</v>
      </c>
      <c r="S24">
        <f t="shared" si="3"/>
        <v>25.105579649266453</v>
      </c>
      <c r="T24">
        <f t="shared" si="3"/>
        <v>29.3587657761256</v>
      </c>
      <c r="U24">
        <f t="shared" si="3"/>
        <v>33.854649059506606</v>
      </c>
      <c r="W24">
        <f t="shared" si="4"/>
        <v>53.58496796450439</v>
      </c>
    </row>
    <row r="25" spans="1:23" ht="12.75">
      <c r="A25" s="18">
        <f t="shared" si="0"/>
        <v>75.52388612534409</v>
      </c>
      <c r="B25" s="18">
        <v>46</v>
      </c>
      <c r="C25" s="18">
        <v>80</v>
      </c>
      <c r="D25">
        <f t="shared" si="1"/>
        <v>47.48129559241818</v>
      </c>
      <c r="E25">
        <f t="shared" si="1"/>
        <v>55.77255072702942</v>
      </c>
      <c r="F25">
        <f t="shared" si="1"/>
        <v>63.58642187745103</v>
      </c>
      <c r="G25" t="e">
        <f t="shared" si="1"/>
        <v>#NUM!</v>
      </c>
      <c r="P25">
        <f t="shared" si="2"/>
        <v>51.24907751062499</v>
      </c>
      <c r="Q25" s="18">
        <v>46</v>
      </c>
      <c r="R25" s="18">
        <v>60</v>
      </c>
      <c r="S25">
        <f t="shared" si="3"/>
        <v>25.882699590963778</v>
      </c>
      <c r="T25">
        <f t="shared" si="3"/>
        <v>30.221222793776903</v>
      </c>
      <c r="U25">
        <f t="shared" si="3"/>
        <v>34.78609974471374</v>
      </c>
      <c r="W25">
        <f t="shared" si="4"/>
        <v>54.53551270046352</v>
      </c>
    </row>
    <row r="26" spans="1:23" ht="12.75">
      <c r="A26" s="18">
        <f t="shared" si="0"/>
        <v>74.95882506162744</v>
      </c>
      <c r="B26" s="18">
        <v>48</v>
      </c>
      <c r="C26" s="18">
        <v>80</v>
      </c>
      <c r="D26">
        <f t="shared" si="1"/>
        <v>45.443341283091236</v>
      </c>
      <c r="E26">
        <f t="shared" si="1"/>
        <v>54.27196412532984</v>
      </c>
      <c r="F26">
        <f t="shared" si="1"/>
        <v>62.495475832741654</v>
      </c>
      <c r="G26" t="e">
        <f t="shared" si="1"/>
        <v>#NUM!</v>
      </c>
      <c r="P26">
        <f t="shared" si="2"/>
        <v>52.15631537640956</v>
      </c>
      <c r="Q26" s="18">
        <v>48</v>
      </c>
      <c r="R26" s="18">
        <v>60</v>
      </c>
      <c r="S26">
        <f t="shared" si="3"/>
        <v>26.622662376260138</v>
      </c>
      <c r="T26">
        <f t="shared" si="3"/>
        <v>31.03897432865867</v>
      </c>
      <c r="U26">
        <f t="shared" si="3"/>
        <v>35.664984790644816</v>
      </c>
      <c r="W26">
        <f t="shared" si="4"/>
        <v>55.412204142512344</v>
      </c>
    </row>
    <row r="27" spans="1:23" ht="12.75">
      <c r="A27" s="18">
        <f t="shared" si="0"/>
        <v>74.3268899489166</v>
      </c>
      <c r="B27" s="18">
        <v>50</v>
      </c>
      <c r="C27" s="18">
        <v>80</v>
      </c>
      <c r="D27">
        <f t="shared" si="1"/>
        <v>43.082738258251084</v>
      </c>
      <c r="E27">
        <f t="shared" si="1"/>
        <v>52.564370799981376</v>
      </c>
      <c r="F27">
        <f t="shared" si="1"/>
        <v>61.26592294996073</v>
      </c>
      <c r="G27" t="e">
        <f t="shared" si="1"/>
        <v>#NUM!</v>
      </c>
      <c r="P27">
        <f t="shared" si="2"/>
        <v>52.99549801404956</v>
      </c>
      <c r="Q27" s="18">
        <v>50</v>
      </c>
      <c r="R27" s="18">
        <v>60</v>
      </c>
      <c r="S27">
        <f t="shared" si="3"/>
        <v>27.325557064608688</v>
      </c>
      <c r="T27">
        <f t="shared" si="3"/>
        <v>31.812591542733784</v>
      </c>
      <c r="U27">
        <f t="shared" si="3"/>
        <v>36.492573984028375</v>
      </c>
      <c r="W27">
        <f t="shared" si="4"/>
        <v>56.22037328816758</v>
      </c>
    </row>
    <row r="28" spans="1:23" ht="12.75">
      <c r="A28" s="18">
        <f t="shared" si="0"/>
        <v>73.61732342930277</v>
      </c>
      <c r="B28" s="18">
        <v>52</v>
      </c>
      <c r="C28" s="18">
        <v>80</v>
      </c>
      <c r="D28">
        <f t="shared" si="1"/>
        <v>40.31063864145918</v>
      </c>
      <c r="E28">
        <f t="shared" si="1"/>
        <v>50.605780098464955</v>
      </c>
      <c r="F28">
        <f t="shared" si="1"/>
        <v>59.87244183415278</v>
      </c>
      <c r="G28" t="e">
        <f t="shared" si="1"/>
        <v>#NUM!</v>
      </c>
      <c r="P28">
        <f t="shared" si="2"/>
        <v>53.770959359962795</v>
      </c>
      <c r="Q28" s="18">
        <v>52</v>
      </c>
      <c r="R28" s="18">
        <v>60</v>
      </c>
      <c r="S28">
        <f t="shared" si="3"/>
        <v>27.991536302181014</v>
      </c>
      <c r="T28">
        <f t="shared" si="3"/>
        <v>32.54270177770073</v>
      </c>
      <c r="U28">
        <f t="shared" si="3"/>
        <v>37.2701601950411</v>
      </c>
      <c r="W28">
        <f t="shared" si="4"/>
        <v>56.964853182669266</v>
      </c>
    </row>
    <row r="29" spans="1:23" ht="12.75">
      <c r="A29" s="18">
        <f t="shared" si="0"/>
        <v>72.81680058105019</v>
      </c>
      <c r="B29" s="18">
        <v>54</v>
      </c>
      <c r="C29" s="18">
        <v>80</v>
      </c>
      <c r="D29">
        <f t="shared" si="1"/>
        <v>36.99264776857465</v>
      </c>
      <c r="E29">
        <f t="shared" si="1"/>
        <v>48.336735978371564</v>
      </c>
      <c r="F29">
        <f t="shared" si="1"/>
        <v>58.282525588538995</v>
      </c>
      <c r="G29" t="e">
        <f t="shared" si="1"/>
        <v>#NUM!</v>
      </c>
      <c r="P29">
        <f t="shared" si="2"/>
        <v>54.48666884289518</v>
      </c>
      <c r="Q29" s="18">
        <v>54</v>
      </c>
      <c r="R29" s="18">
        <v>60</v>
      </c>
      <c r="S29">
        <f t="shared" si="3"/>
        <v>28.62080517348162</v>
      </c>
      <c r="T29">
        <f t="shared" si="3"/>
        <v>33.22997245125201</v>
      </c>
      <c r="U29">
        <f t="shared" si="3"/>
        <v>37.999039497200926</v>
      </c>
      <c r="W29">
        <f t="shared" si="4"/>
        <v>57.65001620376473</v>
      </c>
    </row>
    <row r="30" spans="1:23" ht="12.75">
      <c r="A30" s="18">
        <f t="shared" si="0"/>
        <v>71.90861019663629</v>
      </c>
      <c r="B30" s="18">
        <v>56</v>
      </c>
      <c r="C30" s="18">
        <v>80</v>
      </c>
      <c r="D30">
        <f t="shared" si="1"/>
        <v>32.907149901139476</v>
      </c>
      <c r="E30">
        <f t="shared" si="1"/>
        <v>45.67390149571202</v>
      </c>
      <c r="F30">
        <f t="shared" si="1"/>
        <v>56.45357260995444</v>
      </c>
      <c r="G30" t="e">
        <f t="shared" si="1"/>
        <v>#NUM!</v>
      </c>
      <c r="P30">
        <f t="shared" si="2"/>
        <v>55.146251049375095</v>
      </c>
      <c r="Q30" s="18">
        <v>56</v>
      </c>
      <c r="R30" s="18">
        <v>60</v>
      </c>
      <c r="S30">
        <f t="shared" si="3"/>
        <v>29.213610794925472</v>
      </c>
      <c r="T30">
        <f t="shared" si="3"/>
        <v>33.87509665610535</v>
      </c>
      <c r="U30">
        <f t="shared" si="3"/>
        <v>38.680494357783395</v>
      </c>
      <c r="W30">
        <f t="shared" si="4"/>
        <v>58.27981066788081</v>
      </c>
    </row>
    <row r="31" spans="1:23" ht="12.75">
      <c r="A31" s="18">
        <f t="shared" si="0"/>
        <v>70.87149427219126</v>
      </c>
      <c r="B31" s="18">
        <v>58</v>
      </c>
      <c r="C31" s="18">
        <v>80</v>
      </c>
      <c r="D31">
        <f t="shared" si="1"/>
        <v>27.633770370957755</v>
      </c>
      <c r="E31">
        <f t="shared" si="1"/>
        <v>42.494612023121206</v>
      </c>
      <c r="F31">
        <f t="shared" si="1"/>
        <v>54.328318749203355</v>
      </c>
      <c r="G31" t="e">
        <f t="shared" si="1"/>
        <v>#NUM!</v>
      </c>
      <c r="P31">
        <f t="shared" si="2"/>
        <v>55.75300648091325</v>
      </c>
      <c r="Q31" s="18">
        <v>58</v>
      </c>
      <c r="R31" s="18">
        <v>60</v>
      </c>
      <c r="S31">
        <f t="shared" si="3"/>
        <v>29.77023268596795</v>
      </c>
      <c r="T31">
        <f t="shared" si="3"/>
        <v>34.47878039244107</v>
      </c>
      <c r="U31">
        <f t="shared" si="3"/>
        <v>39.31577957821781</v>
      </c>
      <c r="W31">
        <f t="shared" si="4"/>
        <v>58.85779581646262</v>
      </c>
    </row>
    <row r="32" spans="1:23" ht="12.75">
      <c r="A32" s="18">
        <f t="shared" si="0"/>
        <v>69.67796298349386</v>
      </c>
      <c r="B32" s="18">
        <v>60</v>
      </c>
      <c r="C32" s="18">
        <v>80</v>
      </c>
      <c r="D32">
        <f t="shared" si="1"/>
        <v>20.12518106116859</v>
      </c>
      <c r="E32">
        <f t="shared" si="1"/>
        <v>38.605346070190784</v>
      </c>
      <c r="F32">
        <f t="shared" si="1"/>
        <v>51.827292372987756</v>
      </c>
      <c r="G32" t="e">
        <f t="shared" si="1"/>
        <v>#NUM!</v>
      </c>
      <c r="P32">
        <f t="shared" si="2"/>
        <v>56.3099324740202</v>
      </c>
      <c r="Q32" s="18">
        <v>60</v>
      </c>
      <c r="R32" s="18">
        <v>60</v>
      </c>
      <c r="S32">
        <f t="shared" si="3"/>
        <v>30.29097393109971</v>
      </c>
      <c r="T32">
        <f t="shared" si="3"/>
        <v>35.04173133909241</v>
      </c>
      <c r="U32">
        <f t="shared" si="3"/>
        <v>39.906110662848235</v>
      </c>
      <c r="W32">
        <f t="shared" si="4"/>
        <v>59.38717461877367</v>
      </c>
    </row>
    <row r="33" spans="1:23" ht="12.75">
      <c r="A33" s="18">
        <f t="shared" si="0"/>
        <v>68.29177850323744</v>
      </c>
      <c r="B33" s="18">
        <v>62</v>
      </c>
      <c r="C33" s="18">
        <v>80</v>
      </c>
      <c r="D33">
        <f t="shared" si="1"/>
        <v>0</v>
      </c>
      <c r="E33">
        <f t="shared" si="1"/>
        <v>33.66647965847504</v>
      </c>
      <c r="F33">
        <f t="shared" si="1"/>
        <v>48.83550867088776</v>
      </c>
      <c r="G33" t="e">
        <f t="shared" si="1"/>
        <v>#NUM!</v>
      </c>
      <c r="P33">
        <f t="shared" si="2"/>
        <v>56.81974363979708</v>
      </c>
      <c r="Q33" s="18">
        <v>62</v>
      </c>
      <c r="R33" s="18">
        <v>60</v>
      </c>
      <c r="S33">
        <f t="shared" si="3"/>
        <v>30.776153128044086</v>
      </c>
      <c r="T33">
        <f t="shared" si="3"/>
        <v>35.56464905244007</v>
      </c>
      <c r="U33">
        <f t="shared" si="3"/>
        <v>40.45265430481581</v>
      </c>
      <c r="W33">
        <f t="shared" si="4"/>
        <v>59.8708240903365</v>
      </c>
    </row>
    <row r="34" spans="1:23" ht="12.75">
      <c r="A34" s="18">
        <f t="shared" si="0"/>
        <v>66.66407081831498</v>
      </c>
      <c r="B34" s="18">
        <v>64</v>
      </c>
      <c r="C34" s="18">
        <v>80</v>
      </c>
      <c r="D34" t="e">
        <f t="shared" si="1"/>
        <v>#NUM!</v>
      </c>
      <c r="E34">
        <f t="shared" si="1"/>
        <v>26.959788893974117</v>
      </c>
      <c r="F34">
        <f t="shared" si="1"/>
        <v>45.176843928789665</v>
      </c>
      <c r="G34" t="e">
        <f t="shared" si="1"/>
        <v>#NUM!</v>
      </c>
      <c r="P34">
        <f t="shared" si="2"/>
        <v>57.2848913924276</v>
      </c>
      <c r="Q34" s="18">
        <v>64</v>
      </c>
      <c r="R34" s="18">
        <v>60</v>
      </c>
      <c r="S34">
        <f t="shared" si="3"/>
        <v>31.226097103477557</v>
      </c>
      <c r="T34">
        <f t="shared" si="3"/>
        <v>36.048216472811646</v>
      </c>
      <c r="U34">
        <f t="shared" si="3"/>
        <v>40.95652069586072</v>
      </c>
      <c r="W34">
        <f t="shared" si="4"/>
        <v>60.311323005205416</v>
      </c>
    </row>
    <row r="35" spans="1:23" ht="12.75">
      <c r="A35" s="18">
        <f t="shared" si="0"/>
        <v>64.72709660816042</v>
      </c>
      <c r="B35" s="18">
        <v>66</v>
      </c>
      <c r="C35" s="18">
        <v>80</v>
      </c>
      <c r="D35" t="e">
        <f t="shared" si="1"/>
        <v>#NUM!</v>
      </c>
      <c r="E35">
        <f t="shared" si="1"/>
        <v>16.126879851475024</v>
      </c>
      <c r="F35">
        <f t="shared" si="1"/>
        <v>40.5580901237098</v>
      </c>
      <c r="G35" t="e">
        <f t="shared" si="1"/>
        <v>#NUM!</v>
      </c>
      <c r="P35">
        <f t="shared" si="2"/>
        <v>57.707582291775196</v>
      </c>
      <c r="Q35" s="18">
        <v>66</v>
      </c>
      <c r="R35" s="18">
        <v>60</v>
      </c>
      <c r="S35">
        <f t="shared" si="3"/>
        <v>31.641134367117505</v>
      </c>
      <c r="T35">
        <f t="shared" si="3"/>
        <v>36.49309261476986</v>
      </c>
      <c r="U35">
        <f t="shared" si="3"/>
        <v>41.41875738959126</v>
      </c>
      <c r="W35">
        <f t="shared" si="4"/>
        <v>60.71097699868499</v>
      </c>
    </row>
    <row r="36" spans="1:23" ht="12.75">
      <c r="A36" s="18">
        <f t="shared" si="0"/>
        <v>62.383701495323905</v>
      </c>
      <c r="B36" s="18">
        <v>68</v>
      </c>
      <c r="C36" s="18">
        <v>80</v>
      </c>
      <c r="D36" t="e">
        <f t="shared" si="1"/>
        <v>#NUM!</v>
      </c>
      <c r="E36" t="e">
        <f t="shared" si="1"/>
        <v>#NUM!</v>
      </c>
      <c r="F36">
        <f t="shared" si="1"/>
        <v>34.420559332798156</v>
      </c>
      <c r="G36" t="e">
        <f t="shared" si="1"/>
        <v>#NUM!</v>
      </c>
      <c r="P36">
        <f t="shared" si="2"/>
        <v>58.08979503776543</v>
      </c>
      <c r="Q36" s="18">
        <v>68</v>
      </c>
      <c r="R36" s="18">
        <v>60</v>
      </c>
      <c r="S36">
        <f t="shared" si="3"/>
        <v>32.02158926763816</v>
      </c>
      <c r="T36">
        <f t="shared" si="3"/>
        <v>36.89990631865875</v>
      </c>
      <c r="U36">
        <f t="shared" si="3"/>
        <v>41.840344472966024</v>
      </c>
      <c r="W36">
        <f t="shared" si="4"/>
        <v>61.071841132290004</v>
      </c>
    </row>
    <row r="37" spans="1:23" ht="12.75">
      <c r="A37" s="18">
        <f t="shared" si="0"/>
        <v>59.48836611557453</v>
      </c>
      <c r="B37" s="18">
        <v>70</v>
      </c>
      <c r="C37" s="18">
        <v>80</v>
      </c>
      <c r="D37" t="e">
        <f t="shared" si="1"/>
        <v>#NUM!</v>
      </c>
      <c r="E37" t="e">
        <f t="shared" si="1"/>
        <v>#NUM!</v>
      </c>
      <c r="F37">
        <f t="shared" si="1"/>
        <v>25.37728847374577</v>
      </c>
      <c r="G37" t="e">
        <f t="shared" si="1"/>
        <v>#NUM!</v>
      </c>
      <c r="P37">
        <f t="shared" si="2"/>
        <v>58.43329603385902</v>
      </c>
      <c r="Q37" s="18">
        <v>70</v>
      </c>
      <c r="R37" s="18">
        <v>60</v>
      </c>
      <c r="S37">
        <f t="shared" si="3"/>
        <v>32.367776809136295</v>
      </c>
      <c r="T37">
        <f t="shared" si="3"/>
        <v>37.26925094502563</v>
      </c>
      <c r="U37">
        <f t="shared" si="3"/>
        <v>42.222190826732124</v>
      </c>
      <c r="W37">
        <f t="shared" si="4"/>
        <v>61.39574003744968</v>
      </c>
    </row>
    <row r="38" spans="1:23" ht="12.75">
      <c r="A38" s="18">
        <f t="shared" si="0"/>
        <v>55.81011840413775</v>
      </c>
      <c r="B38" s="18">
        <v>72</v>
      </c>
      <c r="C38" s="18">
        <v>80</v>
      </c>
      <c r="D38" t="e">
        <f t="shared" si="1"/>
        <v>#NUM!</v>
      </c>
      <c r="E38" t="e">
        <f t="shared" si="1"/>
        <v>#NUM!</v>
      </c>
      <c r="F38">
        <f t="shared" si="1"/>
        <v>0</v>
      </c>
      <c r="G38" t="e">
        <f t="shared" si="1"/>
        <v>#NUM!</v>
      </c>
      <c r="P38">
        <f t="shared" si="2"/>
        <v>58.739653491920855</v>
      </c>
      <c r="Q38" s="18">
        <v>72</v>
      </c>
      <c r="R38" s="18">
        <v>60</v>
      </c>
      <c r="S38">
        <f t="shared" si="3"/>
        <v>32.67999808434419</v>
      </c>
      <c r="T38">
        <f t="shared" si="3"/>
        <v>37.6016799001072</v>
      </c>
      <c r="U38">
        <f t="shared" si="3"/>
        <v>42.56513128119908</v>
      </c>
      <c r="W38">
        <f t="shared" si="4"/>
        <v>61.68428577797862</v>
      </c>
    </row>
    <row r="39" spans="1:23" ht="12.75">
      <c r="A39" s="18">
        <f t="shared" si="0"/>
        <v>50.95077587160776</v>
      </c>
      <c r="B39" s="18">
        <v>74</v>
      </c>
      <c r="C39" s="18">
        <v>80</v>
      </c>
      <c r="D39" t="e">
        <f t="shared" si="1"/>
        <v>#NUM!</v>
      </c>
      <c r="E39" t="e">
        <f t="shared" si="1"/>
        <v>#NUM!</v>
      </c>
      <c r="F39" t="e">
        <f t="shared" si="1"/>
        <v>#NUM!</v>
      </c>
      <c r="G39" t="e">
        <f t="shared" si="1"/>
        <v>#NUM!</v>
      </c>
      <c r="P39">
        <f t="shared" si="2"/>
        <v>59.01025008750022</v>
      </c>
      <c r="Q39" s="18">
        <v>74</v>
      </c>
      <c r="R39" s="18">
        <v>60</v>
      </c>
      <c r="S39">
        <f t="shared" si="3"/>
        <v>32.95853628008357</v>
      </c>
      <c r="T39">
        <f t="shared" si="3"/>
        <v>37.89770288869957</v>
      </c>
      <c r="U39">
        <f t="shared" si="3"/>
        <v>42.869924498232805</v>
      </c>
      <c r="W39">
        <f t="shared" si="4"/>
        <v>61.938893580358055</v>
      </c>
    </row>
    <row r="40" spans="1:23" ht="12.75">
      <c r="A40" s="18">
        <f t="shared" si="0"/>
        <v>44.12800078176226</v>
      </c>
      <c r="B40" s="18">
        <v>76</v>
      </c>
      <c r="C40" s="18">
        <v>80</v>
      </c>
      <c r="D40" t="e">
        <f t="shared" si="1"/>
        <v>#NUM!</v>
      </c>
      <c r="E40" t="e">
        <f t="shared" si="1"/>
        <v>#NUM!</v>
      </c>
      <c r="F40" t="e">
        <f t="shared" si="1"/>
        <v>#NUM!</v>
      </c>
      <c r="G40" t="e">
        <f t="shared" si="1"/>
        <v>#NUM!</v>
      </c>
      <c r="P40">
        <f t="shared" si="2"/>
        <v>59.24629419778253</v>
      </c>
      <c r="Q40" s="18">
        <v>76</v>
      </c>
      <c r="R40" s="18">
        <v>60</v>
      </c>
      <c r="S40">
        <f t="shared" si="3"/>
        <v>33.2036532112183</v>
      </c>
      <c r="T40">
        <f t="shared" si="3"/>
        <v>38.15778279983019</v>
      </c>
      <c r="U40">
        <f t="shared" si="3"/>
        <v>43.137251433263685</v>
      </c>
      <c r="W40">
        <f t="shared" si="4"/>
        <v>62.16079558016157</v>
      </c>
    </row>
    <row r="41" spans="1:23" ht="12.75">
      <c r="A41" s="18">
        <f t="shared" si="0"/>
        <v>33.36316357965625</v>
      </c>
      <c r="B41" s="18">
        <v>78</v>
      </c>
      <c r="C41" s="18">
        <v>80</v>
      </c>
      <c r="D41" t="e">
        <f t="shared" si="1"/>
        <v>#NUM!</v>
      </c>
      <c r="E41" t="e">
        <f t="shared" si="1"/>
        <v>#NUM!</v>
      </c>
      <c r="F41" t="e">
        <f t="shared" si="1"/>
        <v>#NUM!</v>
      </c>
      <c r="G41" t="e">
        <f t="shared" si="1"/>
        <v>#NUM!</v>
      </c>
      <c r="P41">
        <f t="shared" si="2"/>
        <v>59.448829767890835</v>
      </c>
      <c r="Q41" s="18">
        <v>78</v>
      </c>
      <c r="R41" s="18">
        <v>60</v>
      </c>
      <c r="S41">
        <f t="shared" si="3"/>
        <v>33.41558634128931</v>
      </c>
      <c r="T41">
        <f t="shared" si="3"/>
        <v>38.38233314026226</v>
      </c>
      <c r="U41">
        <f t="shared" si="3"/>
        <v>43.36771425217426</v>
      </c>
      <c r="W41">
        <f t="shared" si="4"/>
        <v>62.35105272588043</v>
      </c>
    </row>
    <row r="42" spans="1:23" ht="12.75">
      <c r="A42" s="18">
        <f t="shared" si="0"/>
        <v>0</v>
      </c>
      <c r="B42" s="18">
        <v>80</v>
      </c>
      <c r="C42" s="18">
        <v>80</v>
      </c>
      <c r="D42" t="e">
        <f t="shared" si="1"/>
        <v>#NUM!</v>
      </c>
      <c r="E42" t="e">
        <f t="shared" si="1"/>
        <v>#NUM!</v>
      </c>
      <c r="F42" t="e">
        <f t="shared" si="1"/>
        <v>#NUM!</v>
      </c>
      <c r="G42" t="e">
        <f t="shared" si="1"/>
        <v>#NUM!</v>
      </c>
      <c r="P42">
        <f t="shared" si="2"/>
        <v>59.6187448575295</v>
      </c>
      <c r="Q42" s="18">
        <v>80</v>
      </c>
      <c r="R42" s="18">
        <v>60</v>
      </c>
      <c r="S42">
        <f t="shared" si="3"/>
        <v>33.59454625084206</v>
      </c>
      <c r="T42">
        <f t="shared" si="3"/>
        <v>38.57171594066079</v>
      </c>
      <c r="U42">
        <f t="shared" si="3"/>
        <v>43.56183559709208</v>
      </c>
      <c r="W42">
        <f t="shared" si="4"/>
        <v>62.5105649702926</v>
      </c>
    </row>
    <row r="43" spans="1:23" ht="12.75">
      <c r="A43" s="18" t="e">
        <f t="shared" si="0"/>
        <v>#NUM!</v>
      </c>
      <c r="B43" s="18">
        <v>82</v>
      </c>
      <c r="C43" s="18">
        <v>80</v>
      </c>
      <c r="D43" t="e">
        <f t="shared" si="1"/>
        <v>#NUM!</v>
      </c>
      <c r="E43" t="e">
        <f t="shared" si="1"/>
        <v>#NUM!</v>
      </c>
      <c r="F43" t="e">
        <f t="shared" si="1"/>
        <v>#NUM!</v>
      </c>
      <c r="G43" t="e">
        <f t="shared" si="1"/>
        <v>#NUM!</v>
      </c>
      <c r="P43">
        <f t="shared" si="2"/>
        <v>59.75677892119187</v>
      </c>
      <c r="Q43" s="18">
        <v>82</v>
      </c>
      <c r="R43" s="18">
        <v>60</v>
      </c>
      <c r="S43">
        <f t="shared" si="3"/>
        <v>33.74071451796875</v>
      </c>
      <c r="T43">
        <f t="shared" si="3"/>
        <v>38.72624006900375</v>
      </c>
      <c r="U43">
        <f t="shared" si="3"/>
        <v>43.72005811240539</v>
      </c>
      <c r="W43">
        <f t="shared" si="4"/>
        <v>62.640079865978215</v>
      </c>
    </row>
    <row r="44" spans="1:23" ht="12.75">
      <c r="A44" s="18" t="e">
        <f t="shared" si="0"/>
        <v>#NUM!</v>
      </c>
      <c r="B44" s="18">
        <v>84</v>
      </c>
      <c r="C44" s="18">
        <v>80</v>
      </c>
      <c r="D44" t="e">
        <f t="shared" si="1"/>
        <v>#NUM!</v>
      </c>
      <c r="E44" t="e">
        <f t="shared" si="1"/>
        <v>#NUM!</v>
      </c>
      <c r="F44" t="e">
        <f t="shared" si="1"/>
        <v>#NUM!</v>
      </c>
      <c r="G44" t="e">
        <f t="shared" si="1"/>
        <v>#NUM!</v>
      </c>
      <c r="P44">
        <f t="shared" si="2"/>
        <v>59.86352887278285</v>
      </c>
      <c r="Q44" s="18">
        <v>84</v>
      </c>
      <c r="R44" s="18">
        <v>60</v>
      </c>
      <c r="S44">
        <f t="shared" si="3"/>
        <v>33.85424197960905</v>
      </c>
      <c r="T44">
        <f t="shared" si="3"/>
        <v>38.846159895387174</v>
      </c>
      <c r="U44">
        <f t="shared" si="3"/>
        <v>43.84274415786801</v>
      </c>
      <c r="W44">
        <f t="shared" si="4"/>
        <v>62.74019966668032</v>
      </c>
    </row>
    <row r="45" spans="1:23" ht="12.75">
      <c r="A45" s="18" t="e">
        <f t="shared" si="0"/>
        <v>#NUM!</v>
      </c>
      <c r="B45" s="18">
        <v>86</v>
      </c>
      <c r="C45" s="18">
        <v>80</v>
      </c>
      <c r="D45" t="e">
        <f t="shared" si="1"/>
        <v>#NUM!</v>
      </c>
      <c r="E45" t="e">
        <f t="shared" si="1"/>
        <v>#NUM!</v>
      </c>
      <c r="F45" t="e">
        <f t="shared" si="1"/>
        <v>#NUM!</v>
      </c>
      <c r="G45" t="e">
        <f t="shared" si="1"/>
        <v>#NUM!</v>
      </c>
      <c r="P45">
        <f t="shared" si="2"/>
        <v>59.93945398062046</v>
      </c>
      <c r="Q45" s="18">
        <v>86</v>
      </c>
      <c r="R45" s="18">
        <v>60</v>
      </c>
      <c r="S45">
        <f t="shared" si="3"/>
        <v>33.935247346544465</v>
      </c>
      <c r="T45">
        <f t="shared" si="3"/>
        <v>38.93167426166617</v>
      </c>
      <c r="U45">
        <f t="shared" si="3"/>
        <v>43.9301756496427</v>
      </c>
      <c r="W45">
        <f t="shared" si="4"/>
        <v>62.8113870206387</v>
      </c>
    </row>
    <row r="46" spans="1:23" ht="12.75">
      <c r="A46" s="18" t="e">
        <f t="shared" si="0"/>
        <v>#NUM!</v>
      </c>
      <c r="B46" s="18">
        <v>88</v>
      </c>
      <c r="C46" s="18">
        <v>80</v>
      </c>
      <c r="D46" t="e">
        <f t="shared" si="1"/>
        <v>#NUM!</v>
      </c>
      <c r="E46" t="e">
        <f t="shared" si="1"/>
        <v>#NUM!</v>
      </c>
      <c r="F46" t="e">
        <f t="shared" si="1"/>
        <v>#NUM!</v>
      </c>
      <c r="G46" t="e">
        <f t="shared" si="1"/>
        <v>#NUM!</v>
      </c>
      <c r="P46">
        <f t="shared" si="2"/>
        <v>59.98487963216046</v>
      </c>
      <c r="Q46" s="18">
        <v>88</v>
      </c>
      <c r="R46" s="18">
        <v>60</v>
      </c>
      <c r="S46">
        <f t="shared" si="3"/>
        <v>33.983816149675064</v>
      </c>
      <c r="T46">
        <f t="shared" si="3"/>
        <v>38.98292571836636</v>
      </c>
      <c r="U46">
        <f t="shared" si="3"/>
        <v>43.982553982762624</v>
      </c>
      <c r="W46">
        <f t="shared" si="4"/>
        <v>62.853969326210745</v>
      </c>
    </row>
    <row r="47" spans="1:23" ht="12.75">
      <c r="A47" s="18" t="e">
        <f t="shared" si="0"/>
        <v>#NUM!</v>
      </c>
      <c r="B47" s="18">
        <v>90</v>
      </c>
      <c r="C47" s="18">
        <v>80</v>
      </c>
      <c r="D47" t="e">
        <f t="shared" si="1"/>
        <v>#NUM!</v>
      </c>
      <c r="E47" t="e">
        <f t="shared" si="1"/>
        <v>#NUM!</v>
      </c>
      <c r="F47" t="e">
        <f t="shared" si="1"/>
        <v>#NUM!</v>
      </c>
      <c r="G47" t="e">
        <f t="shared" si="1"/>
        <v>#NUM!</v>
      </c>
      <c r="P47">
        <f t="shared" si="2"/>
        <v>59.99999999999999</v>
      </c>
      <c r="Q47" s="18">
        <v>90</v>
      </c>
      <c r="R47" s="18">
        <v>60</v>
      </c>
      <c r="S47">
        <f t="shared" si="3"/>
        <v>34</v>
      </c>
      <c r="T47">
        <f t="shared" si="3"/>
        <v>39</v>
      </c>
      <c r="U47">
        <f t="shared" si="3"/>
        <v>44</v>
      </c>
      <c r="W47">
        <f t="shared" si="4"/>
        <v>62.86814180427598</v>
      </c>
    </row>
    <row r="48" spans="11:14" ht="12.75">
      <c r="K48" t="s">
        <v>23</v>
      </c>
      <c r="L48" s="20">
        <f>180-L49</f>
        <v>62.86814180427598</v>
      </c>
      <c r="M48" s="19" t="str">
        <f>IF(L48&lt;0,"-","+")&amp;TEXT(INT(ABS(L48)),"0")&amp;CHAR(176)&amp;TEXT(60*(ABS(L48)-INT(ABS(L48)))," #0.0")&amp;"'"</f>
        <v>+62° 52.1'</v>
      </c>
      <c r="N48" s="20">
        <f>RADIANS(L48)</f>
        <v>1.0972560690953044</v>
      </c>
    </row>
    <row r="49" spans="1:14" ht="12.75">
      <c r="A49" t="s">
        <v>34</v>
      </c>
      <c r="B49" t="s">
        <v>37</v>
      </c>
      <c r="K49" t="s">
        <v>22</v>
      </c>
      <c r="L49" s="20">
        <f>360-L50</f>
        <v>117.13185819572402</v>
      </c>
      <c r="M49" t="str">
        <f>IF(L49&lt;0,"-","+")&amp;TEXT(INT(ABS(L49)),"0")&amp;CHAR(176)&amp;TEXT(60*(ABS(L49)-INT(ABS(L49)))," #0.0")&amp;"'"</f>
        <v>+117° 7.9'</v>
      </c>
      <c r="N49" s="20">
        <f>RADIANS(L49)</f>
        <v>2.0443365844944887</v>
      </c>
    </row>
    <row r="50" spans="2:17" ht="12.75">
      <c r="B50">
        <f>COS(RADIANS(C9))</f>
        <v>0.17364817766693041</v>
      </c>
      <c r="C50">
        <f>COS(RADIANS(B9))*COS(RADIANS(A9))</f>
        <v>0.17364817766693044</v>
      </c>
      <c r="E50" s="2" t="s">
        <v>6</v>
      </c>
      <c r="F50" s="2"/>
      <c r="G50" s="2"/>
      <c r="H50" s="3"/>
      <c r="I50" s="2"/>
      <c r="J50" s="2"/>
      <c r="K50" s="4" t="s">
        <v>7</v>
      </c>
      <c r="L50" s="5">
        <f>180+DEGREES(ATAN2(COS(J56)*SIN(J55)-TAN(J54)*COS(J55),SIN(J56)))</f>
        <v>242.86814180427598</v>
      </c>
      <c r="M50" t="str">
        <f>IF(L50&lt;0,"-","+")&amp;TEXT(INT(ABS(L50)),"0")&amp;CHAR(176)&amp;TEXT(60*(ABS(L50)-INT(ABS(L50)))," #0.0")&amp;"'"</f>
        <v>+242° 52.1'</v>
      </c>
      <c r="N50" s="5"/>
      <c r="P50" t="s">
        <v>34</v>
      </c>
      <c r="Q50" t="s">
        <v>35</v>
      </c>
    </row>
    <row r="51" spans="5:18" ht="12.75">
      <c r="E51" s="7" t="s">
        <v>8</v>
      </c>
      <c r="F51" s="2"/>
      <c r="G51" s="2"/>
      <c r="H51" s="3"/>
      <c r="I51" s="2"/>
      <c r="J51" s="4" t="s">
        <v>9</v>
      </c>
      <c r="K51" s="4" t="s">
        <v>10</v>
      </c>
      <c r="L51" s="5">
        <f>DEGREES(ASIN(SIN(J54)*SIN(J55)+COS(J54)*COS(J55)*COS(J56)))</f>
        <v>49.38898783594058</v>
      </c>
      <c r="M51" s="19" t="str">
        <f>IF(L51&lt;0,"-","+")&amp;TEXT(INT(ABS(L51)),"0")&amp;CHAR(176)&amp;TEXT(60*(ABS(L51)-INT(ABS(L51)))," ##.0")&amp;"'"</f>
        <v>+49° 23.3'</v>
      </c>
      <c r="N51" s="5">
        <f>RADIANS(L51)</f>
        <v>0.8620004519645922</v>
      </c>
      <c r="Q51">
        <f>1/TAN(RADIANS(T1))</f>
        <v>1.2348971565350515</v>
      </c>
      <c r="R51">
        <f>1/TAN(RADIANS(T15))*SIN(RADIANS(Q15))</f>
        <v>1.2348971565350513</v>
      </c>
    </row>
    <row r="52" spans="5:14" ht="12.75">
      <c r="E52" s="2" t="s">
        <v>11</v>
      </c>
      <c r="F52" s="2"/>
      <c r="G52" s="2"/>
      <c r="H52" s="3"/>
      <c r="I52" s="2"/>
      <c r="J52" s="2"/>
      <c r="K52" t="s">
        <v>21</v>
      </c>
      <c r="L52" s="20">
        <f>90-L51</f>
        <v>40.61101216405942</v>
      </c>
      <c r="M52" t="str">
        <f>IF(L52&lt;0,"-","+")&amp;TEXT(INT(ABS(L52)),"0")&amp;CHAR(176)&amp;TEXT(60*(ABS(L52)-INT(ABS(L52)))," ##.0")&amp;"'"</f>
        <v>+40° 36.7'</v>
      </c>
      <c r="N52" s="20">
        <f>RADIANS(L52)</f>
        <v>0.7087958748303044</v>
      </c>
    </row>
    <row r="53" spans="5:17" ht="12.75">
      <c r="E53" s="8" t="s">
        <v>12</v>
      </c>
      <c r="F53" s="22">
        <v>39</v>
      </c>
      <c r="G53" s="9">
        <v>0</v>
      </c>
      <c r="H53" s="3">
        <f>IF(F53&lt;&gt;0,SIGN(F53),1)*(ABS(F53)+G53/60)</f>
        <v>39</v>
      </c>
      <c r="I53" s="2" t="str">
        <f aca="true" t="shared" si="5" ref="I53:I58">IF(H53&lt;0,"-","+")&amp;TEXT(INT(ABS(H53)),"0")&amp;CHAR(176)&amp;TEXT(60*(ABS(H53)-INT(ABS(H53)))," #0.#")&amp;"'"</f>
        <v>+39° 0.'</v>
      </c>
      <c r="J53" s="2"/>
      <c r="K53" s="2"/>
      <c r="L53" s="2"/>
      <c r="M53" s="2"/>
      <c r="Q53" t="s">
        <v>36</v>
      </c>
    </row>
    <row r="54" spans="5:18" ht="12.75">
      <c r="E54" s="8" t="s">
        <v>13</v>
      </c>
      <c r="F54" s="22">
        <v>23</v>
      </c>
      <c r="G54" s="9">
        <v>0</v>
      </c>
      <c r="H54" s="3">
        <f>IF(F54&lt;&gt;0,SIGN(F54),1)*(ABS(F54)+G54/60)</f>
        <v>23</v>
      </c>
      <c r="I54" s="2" t="str">
        <f t="shared" si="5"/>
        <v>+23° 0.'</v>
      </c>
      <c r="J54" s="5">
        <f>RADIANS(H54)</f>
        <v>0.4014257279586958</v>
      </c>
      <c r="K54" s="2" t="s">
        <v>18</v>
      </c>
      <c r="L54" s="16" t="s">
        <v>31</v>
      </c>
      <c r="M54" s="20">
        <f>RADIANS(90-H54)</f>
        <v>1.1693705988362009</v>
      </c>
      <c r="Q54">
        <f>TAN(RADIANS(S45))</f>
        <v>0.6728654479960781</v>
      </c>
      <c r="R54">
        <f>SIN(RADIANS(Q45))*TAN(RADIANS(S1))</f>
        <v>0.6728654479960781</v>
      </c>
    </row>
    <row r="55" spans="5:13" ht="12.75">
      <c r="E55" s="8" t="s">
        <v>14</v>
      </c>
      <c r="F55" s="22">
        <v>50</v>
      </c>
      <c r="G55" s="9">
        <v>0</v>
      </c>
      <c r="H55" s="3">
        <f>IF(F55&lt;&gt;0,SIGN(F55),1)*(ABS(F55)+G55/60)</f>
        <v>50</v>
      </c>
      <c r="I55" s="2" t="str">
        <f t="shared" si="5"/>
        <v>+50° 0.'</v>
      </c>
      <c r="J55" s="5">
        <f>RADIANS(H55)</f>
        <v>0.8726646259971648</v>
      </c>
      <c r="K55" s="2" t="s">
        <v>18</v>
      </c>
      <c r="L55" s="2"/>
      <c r="M55" s="9"/>
    </row>
    <row r="56" spans="5:13" ht="12.75">
      <c r="E56" s="8" t="s">
        <v>15</v>
      </c>
      <c r="F56" s="9"/>
      <c r="G56" s="10"/>
      <c r="H56" s="3">
        <f>IF(H57+H53&gt;180,H57+H53-360,H57+H53)</f>
        <v>39</v>
      </c>
      <c r="I56" s="2" t="str">
        <f t="shared" si="5"/>
        <v>+39° 0.'</v>
      </c>
      <c r="J56" s="5">
        <f>RADIANS(H56)</f>
        <v>0.6806784082777885</v>
      </c>
      <c r="K56" s="2" t="s">
        <v>19</v>
      </c>
      <c r="L56" s="16" t="s">
        <v>32</v>
      </c>
      <c r="M56" s="20">
        <f>RADIANS(90-H56)</f>
        <v>0.8901179185171081</v>
      </c>
    </row>
    <row r="57" spans="5:13" ht="12.75">
      <c r="E57" s="8" t="s">
        <v>16</v>
      </c>
      <c r="F57" s="9"/>
      <c r="G57" s="9"/>
      <c r="H57" s="3">
        <f>IF(F57&lt;&gt;0,SIGN(F57),1)*(ABS(F57)+G57/60)</f>
        <v>0</v>
      </c>
      <c r="I57" s="2" t="str">
        <f t="shared" si="5"/>
        <v>+0° 0.'</v>
      </c>
      <c r="J57" s="5">
        <f>RADIANS(H57)</f>
        <v>0</v>
      </c>
      <c r="K57" s="2" t="s">
        <v>20</v>
      </c>
      <c r="L57" s="2"/>
      <c r="M57" s="9"/>
    </row>
    <row r="58" spans="5:13" ht="12.75">
      <c r="E58" s="8" t="s">
        <v>17</v>
      </c>
      <c r="F58" s="9"/>
      <c r="G58" s="9"/>
      <c r="H58" s="3">
        <f>IF(F58&lt;&gt;0,SIGN(F58),1)*(ABS(F58)+G58/60)</f>
        <v>0</v>
      </c>
      <c r="I58" s="2" t="str">
        <f t="shared" si="5"/>
        <v>+0° 0.'</v>
      </c>
      <c r="J58" s="5">
        <f>RADIANS(H58)</f>
        <v>0</v>
      </c>
      <c r="K58" s="2"/>
      <c r="L58" s="2"/>
      <c r="M58" s="9"/>
    </row>
    <row r="59" spans="12:23" ht="12.75">
      <c r="L59" s="15" t="s">
        <v>30</v>
      </c>
      <c r="M59">
        <f>DEGREES(ATAN(TAN(N$52)*SQRT(-(-COS(N$48)*SQRT(TAN(N$52)^2+1)/SQRT(COS(N$48)^2*TAN(N$52)^2+1)-1)*(1-COS(N$48)*SQRT(TAN(N$52)^2+1)/SQRT(COS(N$48)^2*TAN(N$52)^2+1)))))</f>
        <v>35.40079442735687</v>
      </c>
      <c r="O59" t="s">
        <v>42</v>
      </c>
      <c r="P59">
        <f>1*M59</f>
        <v>35.40079442735687</v>
      </c>
      <c r="S59" s="15" t="s">
        <v>55</v>
      </c>
      <c r="T59">
        <f>DEGREES(ATAN(TAN(N$48)*SQRT(-(-COS(N$51)*SQRT(TAN(N$48)^2+1)/SQRT(COS(N$51)^2*TAN(N$48)^2+1)-1)*(1-COS(N$51)*SQRT(TAN(N$48)^2+1)/SQRT(COS(N$51)^2*TAN(N$48)^2+1)))))</f>
        <v>42.50148278948469</v>
      </c>
      <c r="V59" t="s">
        <v>42</v>
      </c>
      <c r="W59">
        <f>90-T59</f>
        <v>47.49851721051531</v>
      </c>
    </row>
    <row r="60" spans="5:23" ht="12.75">
      <c r="E60" s="8" t="s">
        <v>38</v>
      </c>
      <c r="L60" s="15" t="s">
        <v>33</v>
      </c>
      <c r="M60">
        <f>DEGREES(ACOS(COS(N52)/COS(RADIANS(M59))))</f>
        <v>21.35676400379089</v>
      </c>
      <c r="P60">
        <f>180-M60</f>
        <v>158.6432359962091</v>
      </c>
      <c r="S60" s="15" t="s">
        <v>54</v>
      </c>
      <c r="T60">
        <f>DEGREES(ACOS(COS(N51)/COS(RADIANS(T59))))</f>
        <v>28.00689811638095</v>
      </c>
      <c r="W60">
        <f>T60</f>
        <v>28.00689811638095</v>
      </c>
    </row>
    <row r="61" spans="5:21" ht="12.75">
      <c r="E61" s="8" t="s">
        <v>28</v>
      </c>
      <c r="F61">
        <f>DEGREES(ATAN(TAN(J$56)*SQRT(-(-COS(M$54)*SQRT(TAN(J$56)^2+1)/SQRT(COS(M$54)^2*TAN(J$56)^2+1)-1)*(1-COS(M$54)*SQRT(TAN(J$56)^2+1)/SQRT(COS(M$54)^2*TAN(J$56)^2+1)))))</f>
        <v>35.400794427356885</v>
      </c>
      <c r="H61" t="s">
        <v>49</v>
      </c>
      <c r="I61" s="20">
        <f>F61</f>
        <v>35.400794427356885</v>
      </c>
      <c r="J61" s="20"/>
      <c r="N61" t="s">
        <v>40</v>
      </c>
      <c r="U61" t="s">
        <v>40</v>
      </c>
    </row>
    <row r="62" spans="5:23" ht="12.75">
      <c r="E62" s="8" t="s">
        <v>29</v>
      </c>
      <c r="F62">
        <f>DEGREES(ACOS(COS(M54)/COS(RADIANS(F61))))</f>
        <v>61.35676400379088</v>
      </c>
      <c r="H62" t="s">
        <v>50</v>
      </c>
      <c r="I62" s="20">
        <f>F62+(90-F55)</f>
        <v>101.35676400379089</v>
      </c>
      <c r="J62" s="21">
        <f>F62-(90-F55)</f>
        <v>21.35676400379088</v>
      </c>
      <c r="N62" t="s">
        <v>44</v>
      </c>
      <c r="O62">
        <f>DEGREES(ACOS(COS(RADIANS(M60))*(COS(RADIANS(M59)))))</f>
        <v>40.61101216405942</v>
      </c>
      <c r="P62" t="s">
        <v>41</v>
      </c>
      <c r="U62" t="s">
        <v>44</v>
      </c>
      <c r="V62">
        <f>DEGREES(ACOS(COS(RADIANS(T60))*(COS(RADIANS(T59)))))</f>
        <v>49.38898783594058</v>
      </c>
      <c r="W62" t="s">
        <v>41</v>
      </c>
    </row>
    <row r="63" spans="9:22" ht="12.75">
      <c r="I63" s="18" t="s">
        <v>51</v>
      </c>
      <c r="J63" s="18" t="s">
        <v>52</v>
      </c>
      <c r="K63" t="s">
        <v>53</v>
      </c>
      <c r="N63" t="s">
        <v>43</v>
      </c>
      <c r="O63">
        <f>DEGREES(ATAN(TAN(RADIANS(M59))/SIN(RADIANS(M60))))</f>
        <v>62.86814180427597</v>
      </c>
      <c r="U63" t="s">
        <v>43</v>
      </c>
      <c r="V63">
        <f>DEGREES(ATAN(TAN(RADIANS(T59))/SIN(RADIANS(T60))))</f>
        <v>62.86814180427599</v>
      </c>
    </row>
    <row r="64" spans="8:13" ht="12.75">
      <c r="H64" t="s">
        <v>47</v>
      </c>
      <c r="I64" s="20">
        <f>DEGREES(ACOS(COS(RADIANS(I62))*COS(RADIANS(I61))))</f>
        <v>99.23658071055965</v>
      </c>
      <c r="J64" s="21">
        <f>DEGREES(ACOS(COS(RADIANS(J62))*COS(RADIANS(I61))))</f>
        <v>40.61101216405942</v>
      </c>
      <c r="K64" s="20">
        <f>90-J64</f>
        <v>49.38898783594058</v>
      </c>
      <c r="L64" s="19" t="str">
        <f>IF(K64&lt;0,"-","+")&amp;TEXT(INT(ABS(K64)),"0")&amp;CHAR(176)&amp;TEXT(60*(ABS(K64)-INT(ABS(K64)))," #0.0")&amp;"'"</f>
        <v>+49° 23.3'</v>
      </c>
      <c r="M64" t="s">
        <v>45</v>
      </c>
    </row>
    <row r="65" spans="8:13" ht="12.75">
      <c r="H65" t="s">
        <v>48</v>
      </c>
      <c r="I65" s="20">
        <f>DEGREES(ATAN(TAN(RADIANS(I61))/SIN(RADIANS(I62))))</f>
        <v>35.937489698586006</v>
      </c>
      <c r="J65" s="21">
        <f>DEGREES(ATAN(TAN(RADIANS(I61))/SIN(RADIANS(J62))))</f>
        <v>62.86814180427599</v>
      </c>
      <c r="K65" s="20">
        <f>DEGREES(ATAN(TAN(RADIANS(I61))/SIN(RADIANS(J62))))</f>
        <v>62.86814180427599</v>
      </c>
      <c r="L65" s="19" t="str">
        <f>IF(K65&lt;0,"-","+")&amp;TEXT(INT(ABS(K65)),"0")&amp;CHAR(176)&amp;TEXT(60*(ABS(K65)-INT(ABS(K65)))," ##.0")&amp;"'"</f>
        <v>+62° 52.1'</v>
      </c>
      <c r="M65" t="s">
        <v>46</v>
      </c>
    </row>
    <row r="67" ht="12.75">
      <c r="E67" t="s">
        <v>40</v>
      </c>
    </row>
    <row r="68" spans="5:10" ht="12.75">
      <c r="E68" t="s">
        <v>25</v>
      </c>
      <c r="F68">
        <f>DEGREES(ACOS(COS(RADIANS(F62))*(COS(RADIANS(F61)))))</f>
        <v>66.99999999999999</v>
      </c>
      <c r="G68" t="s">
        <v>41</v>
      </c>
      <c r="J68" t="s">
        <v>40</v>
      </c>
    </row>
    <row r="69" spans="5:12" ht="12.75">
      <c r="E69" t="s">
        <v>39</v>
      </c>
      <c r="F69">
        <f>DEGREES(ATAN(TAN(RADIANS(F61))/SIN(RADIANS(F62))))</f>
        <v>39</v>
      </c>
      <c r="J69" t="s">
        <v>25</v>
      </c>
      <c r="K69" s="20">
        <f>DEGREES(ACOS(COS(RADIANS(I62))*(COS(RADIANS(I61)))))</f>
        <v>99.23658071055965</v>
      </c>
      <c r="L69" s="20" t="s">
        <v>41</v>
      </c>
    </row>
    <row r="70" spans="10:12" ht="12.75">
      <c r="J70" t="s">
        <v>39</v>
      </c>
      <c r="K70" s="20">
        <f>DEGREES(ATAN(TAN(RADIANS(I61))/SIN(RADIANS(I62))))</f>
        <v>35.937489698586006</v>
      </c>
      <c r="L70" s="20"/>
    </row>
    <row r="72" spans="10:14" ht="12.75">
      <c r="J72" s="18" t="s">
        <v>26</v>
      </c>
      <c r="K72" s="18" t="s">
        <v>24</v>
      </c>
      <c r="L72" s="18" t="s">
        <v>56</v>
      </c>
      <c r="M72" s="18" t="s">
        <v>57</v>
      </c>
      <c r="N72" s="18" t="s">
        <v>58</v>
      </c>
    </row>
    <row r="73" spans="10:14" ht="12.75">
      <c r="J73" s="24">
        <v>28</v>
      </c>
      <c r="K73" s="24">
        <v>29.4</v>
      </c>
      <c r="L73" s="18"/>
      <c r="M73" s="21">
        <f>DEGREES(ACOS(COS(RADIANS(K73))*(COS(RADIANS(J73)))))</f>
        <v>39.71465587254442</v>
      </c>
      <c r="N73" s="21">
        <f>DEGREES(ATAN(TAN(RADIANS(J73))/SIN(RADIANS(K73))))</f>
        <v>47.28508045830234</v>
      </c>
    </row>
    <row r="74" spans="10:11" ht="12.75">
      <c r="J74" s="20"/>
      <c r="K74" s="20"/>
    </row>
    <row r="75" spans="5:14" ht="12.75">
      <c r="E75" s="17"/>
      <c r="G75" s="17"/>
      <c r="J75" s="23" t="s">
        <v>57</v>
      </c>
      <c r="K75" s="23" t="s">
        <v>58</v>
      </c>
      <c r="L75" s="18" t="s">
        <v>56</v>
      </c>
      <c r="M75" s="18" t="s">
        <v>26</v>
      </c>
      <c r="N75" s="18" t="s">
        <v>24</v>
      </c>
    </row>
    <row r="76" spans="10:14" ht="12.75">
      <c r="J76" s="24">
        <v>39.7</v>
      </c>
      <c r="K76" s="24">
        <v>47.24961</v>
      </c>
      <c r="M76" s="21">
        <f>DEGREES(ATAN(TAN(K$77)*SQRT(-(-COS(J$77)*SQRT(TAN(K$77)^2+1)/SQRT(COS(J$77)^2*TAN(K$77)^2+1)-1)*(1-COS(J$77)*SQRT(TAN(K$77)^2+1)/SQRT(COS(J$77)^2*TAN(K$77)^2+1)))))</f>
        <v>27.97320785237</v>
      </c>
      <c r="N76" s="21">
        <f>DEGREES(ACOS(COS(J77)/COS(RADIANS(M76))))</f>
        <v>29.40366787694924</v>
      </c>
    </row>
    <row r="77" spans="10:11" ht="12.75">
      <c r="J77" s="23">
        <f>RADIANS(J76)</f>
        <v>0.6928957130417489</v>
      </c>
      <c r="K77" s="23">
        <f>RADIANS(K76)</f>
        <v>0.8246612647832379</v>
      </c>
    </row>
  </sheetData>
  <printOptions/>
  <pageMargins left="0.27" right="0.28" top="0.46" bottom="0.37" header="0.26" footer="0.24"/>
  <pageSetup fitToHeight="1" fitToWidth="1" horizontalDpi="600" verticalDpi="600" orientation="landscape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3">
      <selection activeCell="B50" sqref="B50"/>
    </sheetView>
  </sheetViews>
  <sheetFormatPr defaultColWidth="9.140625" defaultRowHeight="12.75"/>
  <sheetData>
    <row r="1" spans="1:18" ht="12.75">
      <c r="A1" t="s">
        <v>3</v>
      </c>
      <c r="B1" t="s">
        <v>4</v>
      </c>
      <c r="C1" t="s">
        <v>2</v>
      </c>
      <c r="F1" t="s">
        <v>0</v>
      </c>
      <c r="G1" t="s">
        <v>1</v>
      </c>
      <c r="H1" t="s">
        <v>2</v>
      </c>
      <c r="Q1" t="s">
        <v>4</v>
      </c>
      <c r="R1" t="s">
        <v>5</v>
      </c>
    </row>
    <row r="2" spans="1:18" ht="12.75">
      <c r="A2">
        <f>DEGREES(ACOS(COS(RADIANS(C2))/COS(RADIANS(B2))))</f>
        <v>79.99999999998461</v>
      </c>
      <c r="B2" s="1">
        <v>0.0001</v>
      </c>
      <c r="C2" s="1">
        <v>80</v>
      </c>
      <c r="F2">
        <v>45</v>
      </c>
      <c r="G2">
        <v>70</v>
      </c>
      <c r="H2">
        <v>20</v>
      </c>
      <c r="P2">
        <f>DEGREES(ATAN(TAN(RADIANS(R3))/COS(RADIANS(Q2))^-1))</f>
        <v>29.999999999962213</v>
      </c>
      <c r="Q2" s="1">
        <v>0.0001</v>
      </c>
      <c r="R2">
        <v>30</v>
      </c>
    </row>
    <row r="3" spans="1:18" ht="12.75">
      <c r="A3" t="e">
        <f aca="true" t="shared" si="0" ref="A3:A47">DEGREES(ACOS(COS(RADIANS(C3))/SIN(RADIANS(B3))))</f>
        <v>#NUM!</v>
      </c>
      <c r="B3" s="1">
        <v>2</v>
      </c>
      <c r="C3" s="1">
        <v>80</v>
      </c>
      <c r="F3">
        <f>COS(RADIANS(F2))</f>
        <v>0.7071067811865476</v>
      </c>
      <c r="G3">
        <f>SIN(RADIANS(G2))</f>
        <v>0.9396926207859083</v>
      </c>
      <c r="H3">
        <f>COS(RADIANS(H2))</f>
        <v>0.9396926207859084</v>
      </c>
      <c r="P3">
        <f aca="true" t="shared" si="1" ref="P3:P46">DEGREES(ATAN(TAN(RADIANS(R4))/COS(RADIANS(Q3))^-1))</f>
        <v>29.984884238321516</v>
      </c>
      <c r="Q3" s="1">
        <v>2</v>
      </c>
      <c r="R3">
        <v>30</v>
      </c>
    </row>
    <row r="4" spans="1:18" ht="12.75">
      <c r="A4" t="e">
        <f t="shared" si="0"/>
        <v>#NUM!</v>
      </c>
      <c r="B4" s="1">
        <v>4</v>
      </c>
      <c r="C4" s="1">
        <v>80</v>
      </c>
      <c r="P4">
        <f t="shared" si="1"/>
        <v>29.939527769031972</v>
      </c>
      <c r="Q4" s="1">
        <v>4</v>
      </c>
      <c r="R4">
        <v>30</v>
      </c>
    </row>
    <row r="5" spans="1:18" ht="12.75">
      <c r="A5" t="e">
        <f t="shared" si="0"/>
        <v>#NUM!</v>
      </c>
      <c r="B5" s="1">
        <v>6</v>
      </c>
      <c r="C5" s="1">
        <v>80</v>
      </c>
      <c r="G5">
        <f>F3*G3</f>
        <v>0.6644630243886747</v>
      </c>
      <c r="H5">
        <f>DEGREES(ACOS(G5))</f>
        <v>48.35885673209021</v>
      </c>
      <c r="P5">
        <f t="shared" si="1"/>
        <v>29.86390318556308</v>
      </c>
      <c r="Q5" s="1">
        <v>6</v>
      </c>
      <c r="R5">
        <v>30</v>
      </c>
    </row>
    <row r="6" spans="1:18" ht="12.75">
      <c r="A6" t="e">
        <f t="shared" si="0"/>
        <v>#NUM!</v>
      </c>
      <c r="B6" s="1">
        <v>8</v>
      </c>
      <c r="C6" s="1">
        <v>80</v>
      </c>
      <c r="P6">
        <f t="shared" si="1"/>
        <v>29.757965298924272</v>
      </c>
      <c r="Q6" s="1">
        <v>8</v>
      </c>
      <c r="R6">
        <v>30</v>
      </c>
    </row>
    <row r="7" spans="1:18" ht="12.75">
      <c r="A7" t="e">
        <f t="shared" si="0"/>
        <v>#NUM!</v>
      </c>
      <c r="B7" s="1">
        <v>10</v>
      </c>
      <c r="C7" s="1">
        <v>80</v>
      </c>
      <c r="P7">
        <f t="shared" si="1"/>
        <v>29.621651875195493</v>
      </c>
      <c r="Q7" s="1">
        <v>10</v>
      </c>
      <c r="R7">
        <v>30</v>
      </c>
    </row>
    <row r="8" spans="1:18" ht="12.75">
      <c r="A8">
        <f t="shared" si="0"/>
        <v>33.3631635796562</v>
      </c>
      <c r="B8" s="1">
        <v>12</v>
      </c>
      <c r="C8" s="1">
        <v>80</v>
      </c>
      <c r="P8">
        <f t="shared" si="1"/>
        <v>29.45488467703155</v>
      </c>
      <c r="Q8" s="1">
        <v>12</v>
      </c>
      <c r="R8">
        <v>30</v>
      </c>
    </row>
    <row r="9" spans="1:18" ht="12.75">
      <c r="A9">
        <f t="shared" si="0"/>
        <v>44.12800078176227</v>
      </c>
      <c r="B9" s="1">
        <v>14</v>
      </c>
      <c r="C9" s="1">
        <v>80</v>
      </c>
      <c r="P9">
        <f t="shared" si="1"/>
        <v>29.257570817952463</v>
      </c>
      <c r="Q9" s="1">
        <v>14</v>
      </c>
      <c r="R9">
        <v>30</v>
      </c>
    </row>
    <row r="10" spans="1:18" ht="12.75">
      <c r="A10">
        <f t="shared" si="0"/>
        <v>50.95077587160776</v>
      </c>
      <c r="B10" s="1">
        <v>16</v>
      </c>
      <c r="C10" s="1">
        <v>80</v>
      </c>
      <c r="P10">
        <f t="shared" si="1"/>
        <v>29.029604440347057</v>
      </c>
      <c r="Q10" s="1">
        <v>16</v>
      </c>
      <c r="R10">
        <v>30</v>
      </c>
    </row>
    <row r="11" spans="1:18" ht="12.75">
      <c r="A11">
        <f t="shared" si="0"/>
        <v>55.81011840413773</v>
      </c>
      <c r="B11" s="1">
        <v>18</v>
      </c>
      <c r="C11" s="1">
        <v>80</v>
      </c>
      <c r="P11">
        <f t="shared" si="1"/>
        <v>28.770868729985793</v>
      </c>
      <c r="Q11" s="1">
        <v>18</v>
      </c>
      <c r="R11">
        <v>30</v>
      </c>
    </row>
    <row r="12" spans="1:18" ht="12.75">
      <c r="A12">
        <f t="shared" si="0"/>
        <v>59.48836611557453</v>
      </c>
      <c r="B12" s="1">
        <v>20</v>
      </c>
      <c r="C12" s="1">
        <v>80</v>
      </c>
      <c r="P12">
        <f t="shared" si="1"/>
        <v>28.48123828133947</v>
      </c>
      <c r="Q12" s="1">
        <v>20</v>
      </c>
      <c r="R12">
        <v>30</v>
      </c>
    </row>
    <row r="13" spans="1:18" ht="12.75">
      <c r="A13">
        <f t="shared" si="0"/>
        <v>62.383701495323905</v>
      </c>
      <c r="B13" s="1">
        <v>22</v>
      </c>
      <c r="C13" s="1">
        <v>80</v>
      </c>
      <c r="P13">
        <f t="shared" si="1"/>
        <v>28.160581829038822</v>
      </c>
      <c r="Q13" s="1">
        <v>22</v>
      </c>
      <c r="R13">
        <v>30</v>
      </c>
    </row>
    <row r="14" spans="1:18" ht="12.75">
      <c r="A14">
        <f t="shared" si="0"/>
        <v>64.72709660816042</v>
      </c>
      <c r="B14" s="1">
        <v>24</v>
      </c>
      <c r="C14" s="1">
        <v>80</v>
      </c>
      <c r="P14">
        <f t="shared" si="1"/>
        <v>27.80876536127804</v>
      </c>
      <c r="Q14" s="1">
        <v>24</v>
      </c>
      <c r="R14">
        <v>30</v>
      </c>
    </row>
    <row r="15" spans="1:18" ht="12.75">
      <c r="A15">
        <f t="shared" si="0"/>
        <v>66.66407081831498</v>
      </c>
      <c r="B15" s="1">
        <v>26</v>
      </c>
      <c r="C15" s="1">
        <v>80</v>
      </c>
      <c r="P15">
        <f t="shared" si="1"/>
        <v>27.42565563074339</v>
      </c>
      <c r="Q15" s="1">
        <v>26</v>
      </c>
      <c r="R15">
        <v>30</v>
      </c>
    </row>
    <row r="16" spans="1:18" ht="12.75">
      <c r="A16">
        <f t="shared" si="0"/>
        <v>68.29177850323744</v>
      </c>
      <c r="B16" s="1">
        <v>28</v>
      </c>
      <c r="C16" s="1">
        <v>80</v>
      </c>
      <c r="P16">
        <f t="shared" si="1"/>
        <v>27.011124077602528</v>
      </c>
      <c r="Q16" s="1">
        <v>28</v>
      </c>
      <c r="R16">
        <v>30</v>
      </c>
    </row>
    <row r="17" spans="1:18" ht="12.75">
      <c r="A17">
        <f t="shared" si="0"/>
        <v>69.67796298349384</v>
      </c>
      <c r="B17" s="1">
        <v>30</v>
      </c>
      <c r="C17" s="1">
        <v>80</v>
      </c>
      <c r="P17">
        <f t="shared" si="1"/>
        <v>26.56505117707799</v>
      </c>
      <c r="Q17" s="1">
        <v>30</v>
      </c>
      <c r="R17">
        <v>30</v>
      </c>
    </row>
    <row r="18" spans="1:18" ht="12.75">
      <c r="A18">
        <f t="shared" si="0"/>
        <v>70.87149427219126</v>
      </c>
      <c r="B18" s="1">
        <v>32</v>
      </c>
      <c r="C18" s="1">
        <v>80</v>
      </c>
      <c r="P18">
        <f t="shared" si="1"/>
        <v>26.087331220995285</v>
      </c>
      <c r="Q18" s="1">
        <v>32</v>
      </c>
      <c r="R18">
        <v>30</v>
      </c>
    </row>
    <row r="19" spans="1:18" ht="12.75">
      <c r="A19">
        <f t="shared" si="0"/>
        <v>71.90861019663629</v>
      </c>
      <c r="B19" s="1">
        <v>34</v>
      </c>
      <c r="C19" s="1">
        <v>80</v>
      </c>
      <c r="P19">
        <f t="shared" si="1"/>
        <v>25.577877538287392</v>
      </c>
      <c r="Q19" s="1">
        <v>34</v>
      </c>
      <c r="R19">
        <v>30</v>
      </c>
    </row>
    <row r="20" spans="1:18" ht="12.75">
      <c r="A20">
        <f t="shared" si="0"/>
        <v>72.81680058105019</v>
      </c>
      <c r="B20" s="1">
        <v>36</v>
      </c>
      <c r="C20" s="1">
        <v>80</v>
      </c>
      <c r="P20">
        <f t="shared" si="1"/>
        <v>25.036628153598155</v>
      </c>
      <c r="Q20" s="1">
        <v>36</v>
      </c>
      <c r="R20">
        <v>30</v>
      </c>
    </row>
    <row r="21" spans="1:18" ht="12.75">
      <c r="A21">
        <f t="shared" si="0"/>
        <v>73.61732342930277</v>
      </c>
      <c r="B21" s="1">
        <v>38</v>
      </c>
      <c r="C21" s="1">
        <v>80</v>
      </c>
      <c r="P21">
        <f t="shared" si="1"/>
        <v>24.46355187571511</v>
      </c>
      <c r="Q21" s="1">
        <v>38</v>
      </c>
      <c r="R21">
        <v>30</v>
      </c>
    </row>
    <row r="22" spans="1:18" ht="12.75">
      <c r="A22">
        <f t="shared" si="0"/>
        <v>74.3268899489166</v>
      </c>
      <c r="B22" s="1">
        <v>40</v>
      </c>
      <c r="C22" s="1">
        <v>80</v>
      </c>
      <c r="P22">
        <f t="shared" si="1"/>
        <v>23.85865479845866</v>
      </c>
      <c r="Q22" s="1">
        <v>40</v>
      </c>
      <c r="R22">
        <v>30</v>
      </c>
    </row>
    <row r="23" spans="1:18" ht="12.75">
      <c r="A23">
        <f t="shared" si="0"/>
        <v>74.95882506162744</v>
      </c>
      <c r="B23" s="1">
        <v>42</v>
      </c>
      <c r="C23" s="1">
        <v>80</v>
      </c>
      <c r="P23">
        <f t="shared" si="1"/>
        <v>23.221987185776154</v>
      </c>
      <c r="Q23" s="1">
        <v>42</v>
      </c>
      <c r="R23">
        <v>30</v>
      </c>
    </row>
    <row r="24" spans="1:18" ht="12.75">
      <c r="A24">
        <f t="shared" si="0"/>
        <v>75.52388612534409</v>
      </c>
      <c r="B24" s="1">
        <v>44</v>
      </c>
      <c r="C24" s="1">
        <v>80</v>
      </c>
      <c r="P24">
        <f t="shared" si="1"/>
        <v>22.55365070010893</v>
      </c>
      <c r="Q24" s="1">
        <v>44</v>
      </c>
      <c r="R24">
        <v>30</v>
      </c>
    </row>
    <row r="25" spans="1:18" ht="12.75">
      <c r="A25">
        <f t="shared" si="0"/>
        <v>76.03085271810535</v>
      </c>
      <c r="B25" s="1">
        <v>46</v>
      </c>
      <c r="C25" s="1">
        <v>80</v>
      </c>
      <c r="P25">
        <f t="shared" si="1"/>
        <v>21.853805918661127</v>
      </c>
      <c r="Q25" s="1">
        <v>46</v>
      </c>
      <c r="R25">
        <v>30</v>
      </c>
    </row>
    <row r="26" spans="1:18" ht="12.75">
      <c r="A26">
        <f t="shared" si="0"/>
        <v>76.48695935661866</v>
      </c>
      <c r="B26" s="1">
        <v>48</v>
      </c>
      <c r="C26" s="1">
        <v>80</v>
      </c>
      <c r="P26">
        <f t="shared" si="1"/>
        <v>21.122680066140372</v>
      </c>
      <c r="Q26" s="1">
        <v>48</v>
      </c>
      <c r="R26">
        <v>30</v>
      </c>
    </row>
    <row r="27" spans="1:18" ht="12.75">
      <c r="A27">
        <f t="shared" si="0"/>
        <v>76.898218164446</v>
      </c>
      <c r="B27" s="1">
        <v>50</v>
      </c>
      <c r="C27" s="1">
        <v>80</v>
      </c>
      <c r="P27">
        <f t="shared" si="1"/>
        <v>20.360574875113084</v>
      </c>
      <c r="Q27" s="1">
        <v>50</v>
      </c>
      <c r="R27">
        <v>30</v>
      </c>
    </row>
    <row r="28" spans="1:18" ht="12.75">
      <c r="A28">
        <f t="shared" si="0"/>
        <v>77.26966297595902</v>
      </c>
      <c r="B28" s="1">
        <v>52</v>
      </c>
      <c r="C28" s="1">
        <v>80</v>
      </c>
      <c r="P28">
        <f t="shared" si="1"/>
        <v>19.567874466710048</v>
      </c>
      <c r="Q28" s="1">
        <v>52</v>
      </c>
      <c r="R28">
        <v>30</v>
      </c>
    </row>
    <row r="29" spans="1:18" ht="12.75">
      <c r="A29">
        <f t="shared" si="0"/>
        <v>77.60553640653166</v>
      </c>
      <c r="B29" s="1">
        <v>54</v>
      </c>
      <c r="C29" s="1">
        <v>80</v>
      </c>
      <c r="P29">
        <f t="shared" si="1"/>
        <v>18.745053125566056</v>
      </c>
      <c r="Q29" s="1">
        <v>54</v>
      </c>
      <c r="R29">
        <v>30</v>
      </c>
    </row>
    <row r="30" spans="1:18" ht="12.75">
      <c r="A30">
        <f t="shared" si="0"/>
        <v>77.90943488839942</v>
      </c>
      <c r="B30" s="1">
        <v>56</v>
      </c>
      <c r="C30" s="1">
        <v>80</v>
      </c>
      <c r="P30">
        <f t="shared" si="1"/>
        <v>17.892682824280623</v>
      </c>
      <c r="Q30" s="1">
        <v>56</v>
      </c>
      <c r="R30">
        <v>30</v>
      </c>
    </row>
    <row r="31" spans="1:18" ht="12.75">
      <c r="A31">
        <f t="shared" si="0"/>
        <v>78.1844222980873</v>
      </c>
      <c r="B31" s="1">
        <v>58</v>
      </c>
      <c r="C31" s="1">
        <v>80</v>
      </c>
      <c r="P31">
        <f t="shared" si="1"/>
        <v>17.01144033520333</v>
      </c>
      <c r="Q31" s="1">
        <v>58</v>
      </c>
      <c r="R31">
        <v>30</v>
      </c>
    </row>
    <row r="32" spans="1:18" ht="12.75">
      <c r="A32">
        <f t="shared" si="0"/>
        <v>78.4331198177224</v>
      </c>
      <c r="B32" s="1">
        <v>60</v>
      </c>
      <c r="C32" s="1">
        <v>80</v>
      </c>
      <c r="P32">
        <f t="shared" si="1"/>
        <v>16.102113751986018</v>
      </c>
      <c r="Q32" s="1">
        <v>60</v>
      </c>
      <c r="R32">
        <v>30</v>
      </c>
    </row>
    <row r="33" spans="1:18" ht="12.75">
      <c r="A33">
        <f t="shared" si="0"/>
        <v>78.65777760261201</v>
      </c>
      <c r="B33" s="1">
        <v>62</v>
      </c>
      <c r="C33" s="1">
        <v>80</v>
      </c>
      <c r="P33">
        <f t="shared" si="1"/>
        <v>15.165608231236654</v>
      </c>
      <c r="Q33" s="1">
        <v>62</v>
      </c>
      <c r="R33">
        <v>30</v>
      </c>
    </row>
    <row r="34" spans="1:18" ht="12.75">
      <c r="A34">
        <f t="shared" si="0"/>
        <v>78.86033236914912</v>
      </c>
      <c r="B34" s="1">
        <v>64</v>
      </c>
      <c r="C34" s="1">
        <v>80</v>
      </c>
      <c r="P34">
        <f t="shared" si="1"/>
        <v>14.202950756963002</v>
      </c>
      <c r="Q34" s="1">
        <v>64</v>
      </c>
      <c r="R34">
        <v>30</v>
      </c>
    </row>
    <row r="35" spans="1:18" ht="12.75">
      <c r="A35">
        <f t="shared" si="0"/>
        <v>79.042453975064</v>
      </c>
      <c r="B35" s="1">
        <v>66</v>
      </c>
      <c r="C35" s="1">
        <v>80</v>
      </c>
      <c r="P35">
        <f t="shared" si="1"/>
        <v>13.215293728528254</v>
      </c>
      <c r="Q35" s="1">
        <v>66</v>
      </c>
      <c r="R35">
        <v>30</v>
      </c>
    </row>
    <row r="36" spans="1:18" ht="12.75">
      <c r="A36">
        <f t="shared" si="0"/>
        <v>79.20558330964457</v>
      </c>
      <c r="B36" s="1">
        <v>68</v>
      </c>
      <c r="C36" s="1">
        <v>80</v>
      </c>
      <c r="P36">
        <f t="shared" si="1"/>
        <v>12.203917177704191</v>
      </c>
      <c r="Q36" s="1">
        <v>68</v>
      </c>
      <c r="R36">
        <v>30</v>
      </c>
    </row>
    <row r="37" spans="1:18" ht="12.75">
      <c r="A37">
        <f t="shared" si="0"/>
        <v>79.35096325868562</v>
      </c>
      <c r="B37" s="1">
        <v>70</v>
      </c>
      <c r="C37" s="1">
        <v>80</v>
      </c>
      <c r="P37">
        <f t="shared" si="1"/>
        <v>11.170229433078795</v>
      </c>
      <c r="Q37" s="1">
        <v>70</v>
      </c>
      <c r="R37">
        <v>30</v>
      </c>
    </row>
    <row r="38" spans="1:18" ht="12.75">
      <c r="A38">
        <f t="shared" si="0"/>
        <v>79.47966409907008</v>
      </c>
      <c r="B38" s="1">
        <v>72</v>
      </c>
      <c r="C38" s="1">
        <v>80</v>
      </c>
      <c r="P38">
        <f t="shared" si="1"/>
        <v>10.115766071255958</v>
      </c>
      <c r="Q38" s="1">
        <v>72</v>
      </c>
      <c r="R38">
        <v>30</v>
      </c>
    </row>
    <row r="39" spans="1:18" ht="12.75">
      <c r="A39">
        <f t="shared" si="0"/>
        <v>79.592604370676</v>
      </c>
      <c r="B39" s="1">
        <v>74</v>
      </c>
      <c r="C39" s="1">
        <v>80</v>
      </c>
      <c r="P39">
        <f t="shared" si="1"/>
        <v>9.04218702429102</v>
      </c>
      <c r="Q39" s="1">
        <v>74</v>
      </c>
      <c r="R39">
        <v>30</v>
      </c>
    </row>
    <row r="40" spans="1:18" ht="12.75">
      <c r="A40">
        <f t="shared" si="0"/>
        <v>79.69056804055265</v>
      </c>
      <c r="B40" s="1">
        <v>76</v>
      </c>
      <c r="C40" s="1">
        <v>80</v>
      </c>
      <c r="P40">
        <f t="shared" si="1"/>
        <v>7.951271751467958</v>
      </c>
      <c r="Q40" s="1">
        <v>76</v>
      </c>
      <c r="R40">
        <v>30</v>
      </c>
    </row>
    <row r="41" spans="1:18" ht="12.75">
      <c r="A41">
        <f t="shared" si="0"/>
        <v>79.77421859606648</v>
      </c>
      <c r="B41" s="1">
        <v>78</v>
      </c>
      <c r="C41" s="1">
        <v>80</v>
      </c>
      <c r="P41">
        <f t="shared" si="1"/>
        <v>6.844912430117475</v>
      </c>
      <c r="Q41" s="1">
        <v>78</v>
      </c>
      <c r="R41">
        <v>30</v>
      </c>
    </row>
    <row r="42" spans="1:18" ht="12.75">
      <c r="A42">
        <f t="shared" si="0"/>
        <v>79.84411056570045</v>
      </c>
      <c r="B42" s="1">
        <v>80</v>
      </c>
      <c r="C42" s="1">
        <v>80</v>
      </c>
      <c r="P42">
        <f t="shared" si="1"/>
        <v>5.725105173376179</v>
      </c>
      <c r="Q42" s="1">
        <v>80</v>
      </c>
      <c r="R42">
        <v>30</v>
      </c>
    </row>
    <row r="43" spans="1:18" ht="12.75">
      <c r="A43">
        <f t="shared" si="0"/>
        <v>79.90069885803817</v>
      </c>
      <c r="B43" s="1">
        <v>82</v>
      </c>
      <c r="C43" s="1">
        <v>80</v>
      </c>
      <c r="P43">
        <f t="shared" si="1"/>
        <v>4.59393934068948</v>
      </c>
      <c r="Q43" s="1">
        <v>82</v>
      </c>
      <c r="R43">
        <v>30</v>
      </c>
    </row>
    <row r="44" spans="1:18" ht="12.75">
      <c r="A44">
        <f t="shared" si="0"/>
        <v>79.94434622357828</v>
      </c>
      <c r="B44" s="1">
        <v>84</v>
      </c>
      <c r="C44" s="1">
        <v>80</v>
      </c>
      <c r="P44">
        <f t="shared" si="1"/>
        <v>3.453585067035172</v>
      </c>
      <c r="Q44" s="1">
        <v>84</v>
      </c>
      <c r="R44">
        <v>30</v>
      </c>
    </row>
    <row r="45" spans="1:18" ht="12.75">
      <c r="A45">
        <f t="shared" si="0"/>
        <v>79.97532907474202</v>
      </c>
      <c r="B45" s="1">
        <v>86</v>
      </c>
      <c r="C45" s="1">
        <v>80</v>
      </c>
      <c r="P45">
        <f t="shared" si="1"/>
        <v>2.3062791964668246</v>
      </c>
      <c r="Q45" s="1">
        <v>86</v>
      </c>
      <c r="R45">
        <v>30</v>
      </c>
    </row>
    <row r="46" spans="1:18" ht="12.75">
      <c r="A46">
        <f t="shared" si="0"/>
        <v>79.99384184248524</v>
      </c>
      <c r="B46" s="1">
        <v>88</v>
      </c>
      <c r="C46" s="1">
        <v>80</v>
      </c>
      <c r="P46">
        <f t="shared" si="1"/>
        <v>1.1543098615965497</v>
      </c>
      <c r="Q46" s="1">
        <v>88</v>
      </c>
      <c r="R46">
        <v>30</v>
      </c>
    </row>
    <row r="47" spans="1:18" ht="12.75">
      <c r="A47">
        <f t="shared" si="0"/>
        <v>80</v>
      </c>
      <c r="B47" s="1">
        <v>90</v>
      </c>
      <c r="C47" s="1">
        <v>80</v>
      </c>
      <c r="P47">
        <f>90-DEGREES(ATAN(TAN(RADIANS(R48))/COS(RADIANS(Q47))))</f>
        <v>90</v>
      </c>
      <c r="Q47" s="1">
        <v>90</v>
      </c>
      <c r="R47">
        <v>30</v>
      </c>
    </row>
    <row r="48" spans="11:13" ht="12.75">
      <c r="K48" s="1" t="s">
        <v>23</v>
      </c>
      <c r="L48" s="11">
        <f>180-L49</f>
        <v>-57.43908525571726</v>
      </c>
      <c r="M48" s="12" t="str">
        <f>IF(L48&lt;0,"-","+")&amp;TEXT(INT(ABS(L48)),"0")&amp;CHAR(176)&amp;TEXT(60*(ABS(L48)-INT(ABS(L48)))," #0.0")&amp;"'"</f>
        <v>-57° 26.3'</v>
      </c>
    </row>
    <row r="49" spans="11:13" ht="12.75">
      <c r="K49" s="1" t="s">
        <v>22</v>
      </c>
      <c r="L49" s="11">
        <f>360-L50</f>
        <v>237.43908525571726</v>
      </c>
      <c r="M49" s="12" t="str">
        <f>IF(L49&lt;0,"-","+")&amp;TEXT(INT(ABS(L49)),"0")&amp;CHAR(176)&amp;TEXT(60*(ABS(L49)-INT(ABS(L49)))," #0.0")&amp;"'"</f>
        <v>+237° 26.3'</v>
      </c>
    </row>
    <row r="50" spans="5:13" ht="12.75">
      <c r="E50" s="2" t="s">
        <v>6</v>
      </c>
      <c r="F50" s="2"/>
      <c r="G50" s="2"/>
      <c r="H50" s="3"/>
      <c r="I50" s="2"/>
      <c r="J50" s="2"/>
      <c r="K50" s="4" t="s">
        <v>7</v>
      </c>
      <c r="L50" s="5">
        <f>180+DEGREES(ATAN2(COS(J56)*SIN(J55)-TAN(J54)*COS(J55),SIN(J56)))</f>
        <v>122.56091474428274</v>
      </c>
      <c r="M50" s="6" t="str">
        <f>IF(L50&lt;0,"-","+")&amp;TEXT(INT(ABS(L50)),"0")&amp;CHAR(176)&amp;TEXT(60*(ABS(L50)-INT(ABS(L50)))," #0.0")&amp;"'"</f>
        <v>+122° 33.7'</v>
      </c>
    </row>
    <row r="51" spans="5:13" ht="12.75">
      <c r="E51" s="7" t="s">
        <v>8</v>
      </c>
      <c r="F51" s="2"/>
      <c r="G51" s="2"/>
      <c r="H51" s="3"/>
      <c r="I51" s="2"/>
      <c r="J51" s="4" t="s">
        <v>9</v>
      </c>
      <c r="K51" s="4" t="s">
        <v>10</v>
      </c>
      <c r="L51" s="5">
        <f>DEGREES(ASIN(SIN(J54)*SIN(J55)+COS(J54)*COS(J55)*COS(J56)))</f>
        <v>31.781909998504307</v>
      </c>
      <c r="M51" s="6" t="str">
        <f>IF(L51&lt;0,"-","+")&amp;TEXT(INT(ABS(L51)),"0")&amp;CHAR(176)&amp;TEXT(60*(ABS(L51)-INT(ABS(L51)))," ##.0")&amp;"'"</f>
        <v>+31° 46.9'</v>
      </c>
    </row>
    <row r="52" spans="5:13" ht="12.75">
      <c r="E52" s="2" t="s">
        <v>11</v>
      </c>
      <c r="F52" s="2"/>
      <c r="G52" s="2"/>
      <c r="H52" s="3"/>
      <c r="I52" s="2"/>
      <c r="J52" s="2"/>
      <c r="K52" s="13" t="s">
        <v>21</v>
      </c>
      <c r="L52" s="14">
        <f>90-L51</f>
        <v>58.218090001495696</v>
      </c>
      <c r="M52" s="12" t="str">
        <f>IF(L52&lt;0,"-","+")&amp;TEXT(INT(ABS(L52)),"0")&amp;CHAR(176)&amp;TEXT(60*(ABS(L52)-INT(ABS(L52)))," ##.0")&amp;"'"</f>
        <v>+58° 13.1'</v>
      </c>
    </row>
    <row r="53" spans="5:13" ht="12.75">
      <c r="E53" s="8" t="s">
        <v>12</v>
      </c>
      <c r="F53" s="9">
        <v>-55</v>
      </c>
      <c r="G53" s="9">
        <v>0</v>
      </c>
      <c r="H53" s="3">
        <f>IF(F53&lt;&gt;0,SIGN(F53),1)*(ABS(F53)+G53/60)</f>
        <v>-55</v>
      </c>
      <c r="I53" s="2" t="str">
        <f aca="true" t="shared" si="2" ref="I53:I58">IF(H53&lt;0,"-","+")&amp;TEXT(INT(ABS(H53)),"0")&amp;CHAR(176)&amp;TEXT(60*(ABS(H53)-INT(ABS(H53)))," #0.#")&amp;"'"</f>
        <v>-55° 0.'</v>
      </c>
      <c r="J53" s="2"/>
      <c r="K53" s="2"/>
      <c r="L53" s="2"/>
      <c r="M53" s="2"/>
    </row>
    <row r="54" spans="5:13" ht="12.75">
      <c r="E54" s="8" t="s">
        <v>13</v>
      </c>
      <c r="F54" s="9">
        <v>29</v>
      </c>
      <c r="G54" s="9">
        <v>0</v>
      </c>
      <c r="H54" s="3">
        <f>IF(F54&lt;&gt;0,SIGN(F54),1)*(ABS(F54)+G54/60)</f>
        <v>29</v>
      </c>
      <c r="I54" s="2" t="str">
        <f t="shared" si="2"/>
        <v>+29° 0.'</v>
      </c>
      <c r="J54" s="5">
        <f>RADIANS(H54)</f>
        <v>0.5061454830783556</v>
      </c>
      <c r="K54" s="2" t="s">
        <v>18</v>
      </c>
      <c r="L54" s="2"/>
      <c r="M54" s="9"/>
    </row>
    <row r="55" spans="5:13" ht="12.75">
      <c r="E55" s="8" t="s">
        <v>14</v>
      </c>
      <c r="F55" s="9">
        <v>85</v>
      </c>
      <c r="G55" s="9">
        <v>0</v>
      </c>
      <c r="H55" s="3">
        <f>IF(F55&lt;&gt;0,SIGN(F55),1)*(ABS(F55)+G55/60)</f>
        <v>85</v>
      </c>
      <c r="I55" s="2" t="str">
        <f t="shared" si="2"/>
        <v>+85° 0.'</v>
      </c>
      <c r="J55" s="5">
        <f>RADIANS(H55)</f>
        <v>1.4835298641951802</v>
      </c>
      <c r="K55" s="2" t="s">
        <v>18</v>
      </c>
      <c r="L55" s="2"/>
      <c r="M55" s="9"/>
    </row>
    <row r="56" spans="5:13" ht="12.75">
      <c r="E56" s="8" t="s">
        <v>15</v>
      </c>
      <c r="F56" s="9"/>
      <c r="G56" s="10"/>
      <c r="H56" s="3">
        <f>IF(H57+H53&gt;180,H57+H53-360,H57+H53)</f>
        <v>-55</v>
      </c>
      <c r="I56" s="2" t="str">
        <f t="shared" si="2"/>
        <v>-55° 0.'</v>
      </c>
      <c r="J56" s="5">
        <f>RADIANS(H56)</f>
        <v>-0.9599310885968813</v>
      </c>
      <c r="K56" s="2" t="s">
        <v>19</v>
      </c>
      <c r="L56" s="2"/>
      <c r="M56" s="9"/>
    </row>
    <row r="57" spans="5:13" ht="12.75">
      <c r="E57" s="8" t="s">
        <v>16</v>
      </c>
      <c r="F57" s="9">
        <v>0</v>
      </c>
      <c r="G57" s="9">
        <v>0</v>
      </c>
      <c r="H57" s="3">
        <f>IF(F57&lt;&gt;0,SIGN(F57),1)*(ABS(F57)+G57/60)</f>
        <v>0</v>
      </c>
      <c r="I57" s="2" t="str">
        <f t="shared" si="2"/>
        <v>+0° 0.'</v>
      </c>
      <c r="J57" s="5">
        <f>RADIANS(H57)</f>
        <v>0</v>
      </c>
      <c r="K57" s="2" t="s">
        <v>20</v>
      </c>
      <c r="L57" s="2"/>
      <c r="M57" s="9"/>
    </row>
    <row r="58" spans="5:13" ht="12.75">
      <c r="E58" s="8" t="s">
        <v>17</v>
      </c>
      <c r="F58" s="9">
        <v>21</v>
      </c>
      <c r="G58" s="9">
        <v>48.6</v>
      </c>
      <c r="H58" s="3">
        <f>IF(F58&lt;&gt;0,SIGN(F58),1)*(ABS(F58)+G58/60)</f>
        <v>21.81</v>
      </c>
      <c r="I58" s="2" t="str">
        <f t="shared" si="2"/>
        <v>+21° 48.6'</v>
      </c>
      <c r="J58" s="5">
        <f>RADIANS(H58)</f>
        <v>0.38065630985996324</v>
      </c>
      <c r="K58" s="2"/>
      <c r="L58" s="2"/>
      <c r="M58" s="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NSWCCD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waldenda</dc:creator>
  <cp:keywords/>
  <dc:description/>
  <cp:lastModifiedBy> </cp:lastModifiedBy>
  <cp:lastPrinted>2011-04-22T18:14:41Z</cp:lastPrinted>
  <dcterms:created xsi:type="dcterms:W3CDTF">2011-04-21T12:47:47Z</dcterms:created>
  <dcterms:modified xsi:type="dcterms:W3CDTF">2011-04-24T00:33:05Z</dcterms:modified>
  <cp:category/>
  <cp:version/>
  <cp:contentType/>
  <cp:contentStatus/>
</cp:coreProperties>
</file>