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0" yWindow="20" windowWidth="17680" windowHeight="129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<sst xmlns="http://schemas.openxmlformats.org/spreadsheetml/2006/main" count="22" uniqueCount="20">
  <si>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Degrees =</t>
  </si>
  <si>
    <t>Minutes =</t>
  </si>
  <si>
    <t>Declination =</t>
  </si>
  <si>
    <t>Latitude =</t>
  </si>
  <si>
    <t>Zenith Dist =</t>
  </si>
  <si>
    <t>Eq. of time +</t>
  </si>
  <si>
    <t>Eq. of time -</t>
  </si>
  <si>
    <t>Longitude =</t>
  </si>
  <si>
    <t>Hemisphere =</t>
  </si>
  <si>
    <t>N</t>
  </si>
  <si>
    <t>SAME =</t>
  </si>
  <si>
    <t>|L| =</t>
  </si>
  <si>
    <t>|D| =</t>
  </si>
  <si>
    <t>S</t>
  </si>
  <si>
    <t>Noon Altitude =</t>
  </si>
  <si>
    <t>Sun bearing =</t>
  </si>
  <si>
    <t>|EoT int| =</t>
  </si>
  <si>
    <t>|EoT past| =</t>
  </si>
  <si>
    <t>|EoT next| =</t>
  </si>
  <si>
    <t>Noon UT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</si>
</sst>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7" fontId="0" fillId="33" borderId="0" xfId="0" applyNumberFormat="1" applyFill="1" applyAlignment="1">
      <alignment horizontal="left"/>
    </xf>
    <xf numFmtId="21" fontId="2" fillId="34" borderId="10" xfId="0" applyNumberFormat="1" applyFont="1" applyFill="1" applyBorder="1" applyAlignment="1" applyProtection="1">
      <alignment horizontal="right"/>
      <protection locked="0"/>
    </xf>
    <xf numFmtId="21" fontId="0" fillId="35" borderId="10" xfId="0" applyNumberFormat="1" applyFill="1" applyBorder="1" applyAlignment="1">
      <alignment horizontal="right"/>
    </xf>
    <xf numFmtId="165" fontId="2" fillId="34" borderId="10" xfId="0" applyNumberFormat="1" applyFont="1" applyFill="1" applyBorder="1" applyAlignment="1" applyProtection="1">
      <alignment/>
      <protection locked="0"/>
    </xf>
    <xf numFmtId="167" fontId="0" fillId="33" borderId="10" xfId="0" applyNumberFormat="1" applyFill="1" applyBorder="1" applyAlignment="1">
      <alignment horizontal="left"/>
    </xf>
    <xf numFmtId="2" fontId="1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 horizontal="right"/>
    </xf>
    <xf numFmtId="167" fontId="0" fillId="36" borderId="10" xfId="0" applyNumberFormat="1" applyFill="1" applyBorder="1" applyAlignment="1">
      <alignment/>
    </xf>
    <xf numFmtId="2" fontId="1" fillId="36" borderId="10" xfId="0" applyNumberFormat="1" applyFont="1" applyFill="1" applyBorder="1" applyAlignment="1">
      <alignment horizontal="right"/>
    </xf>
    <xf numFmtId="167" fontId="0" fillId="36" borderId="1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50" zoomScaleNormal="150" workbookViewId="0" topLeftCell="A1">
      <selection activeCell="D15" sqref="D15"/>
    </sheetView>
  </sheetViews>
  <sheetFormatPr defaultColWidth="11.00390625" defaultRowHeight="12.75"/>
  <cols>
    <col min="1" max="1" width="10.625" style="0" customWidth="1"/>
    <col min="2" max="2" width="8.625" style="0" customWidth="1"/>
    <col min="3" max="3" width="13.25390625" style="2" customWidth="1"/>
    <col min="4" max="4" width="11.00390625" style="0" bestFit="1" customWidth="1"/>
  </cols>
  <sheetData>
    <row r="1" spans="1:5" ht="12.75">
      <c r="A1" s="8"/>
      <c r="B1" s="12"/>
      <c r="C1" s="10" t="s">
        <v>14</v>
      </c>
      <c r="D1" s="16">
        <v>73.74833333333333</v>
      </c>
      <c r="E1" s="17">
        <f>ABS(D1-TRUNC(D1))*60</f>
        <v>44.90000000000009</v>
      </c>
    </row>
    <row r="2" spans="1:5" ht="12.75">
      <c r="A2" s="9"/>
      <c r="B2" s="12"/>
      <c r="C2" s="2" t="s">
        <v>4</v>
      </c>
      <c r="D2" s="3">
        <f>90-D1</f>
        <v>16.251666666666665</v>
      </c>
      <c r="E2" s="13">
        <f>ABS(D2-TRUNC(D2))*60</f>
        <v>15.099999999999909</v>
      </c>
    </row>
    <row r="3" spans="1:5" ht="12.75">
      <c r="A3" s="9"/>
      <c r="B3" s="12"/>
      <c r="C3" s="10" t="s">
        <v>2</v>
      </c>
      <c r="D3" s="16">
        <v>8.986666666666666</v>
      </c>
      <c r="E3" s="17">
        <f>ABS(D3-TRUNC(D3))*60</f>
        <v>59.19999999999998</v>
      </c>
    </row>
    <row r="4" spans="1:4" ht="12.75">
      <c r="A4" s="9"/>
      <c r="B4" s="7"/>
      <c r="C4" s="10" t="s">
        <v>8</v>
      </c>
      <c r="D4" s="16" t="s">
        <v>9</v>
      </c>
    </row>
    <row r="5" spans="1:4" ht="12.75">
      <c r="A5" s="9"/>
      <c r="B5" s="7"/>
      <c r="C5" s="10" t="s">
        <v>15</v>
      </c>
      <c r="D5" s="16" t="s">
        <v>13</v>
      </c>
    </row>
    <row r="6" spans="1:4" ht="12.75">
      <c r="A6" s="9"/>
      <c r="B6" s="7"/>
      <c r="C6" s="11" t="s">
        <v>10</v>
      </c>
      <c r="D6" s="4" t="b">
        <f>OR(AND(D3&gt;=0,D4="N"),AND(D3&lt;=0,D4="S"))</f>
        <v>1</v>
      </c>
    </row>
    <row r="7" spans="1:5" ht="12.75">
      <c r="A7" s="9"/>
      <c r="B7" s="7"/>
      <c r="C7" s="2" t="s">
        <v>12</v>
      </c>
      <c r="D7" s="5">
        <f>ABS(D3)</f>
        <v>8.986666666666666</v>
      </c>
      <c r="E7" s="13">
        <f>ABS(D7-TRUNC(D7))*60</f>
        <v>59.19999999999998</v>
      </c>
    </row>
    <row r="8" spans="1:5" ht="12.75">
      <c r="A8" s="9"/>
      <c r="B8" s="7"/>
      <c r="C8" s="2" t="s">
        <v>11</v>
      </c>
      <c r="D8" s="5">
        <f>IF(D6,IF(D4=D5,D7-D2,D7+D2),D2-D7)</f>
        <v>25.23833333333333</v>
      </c>
      <c r="E8" s="13">
        <f>ABS(D8-TRUNC(D8))*60</f>
        <v>14.299999999999784</v>
      </c>
    </row>
    <row r="9" spans="1:4" ht="12.75">
      <c r="A9" s="2"/>
      <c r="B9" s="2"/>
      <c r="C9" s="6" t="s">
        <v>3</v>
      </c>
      <c r="D9" s="18">
        <f>IF(D4="N",D8,-D8)</f>
        <v>25.23833333333333</v>
      </c>
    </row>
    <row r="10" spans="1:4" ht="12.75">
      <c r="A10" s="2"/>
      <c r="B10" s="2"/>
      <c r="C10" s="2" t="s">
        <v>0</v>
      </c>
      <c r="D10" s="19">
        <f>TRUNC(D9)</f>
        <v>25</v>
      </c>
    </row>
    <row r="11" spans="3:4" ht="12.75">
      <c r="C11" s="2" t="s">
        <v>1</v>
      </c>
      <c r="D11" s="20">
        <f>ABS((D9-D10)*60)</f>
        <v>14.299999999999784</v>
      </c>
    </row>
    <row r="12" ht="12.75">
      <c r="D12" s="4"/>
    </row>
    <row r="13" spans="2:4" ht="12.75">
      <c r="B13" s="4">
        <f>IF(D13&gt;0.5,D13-0.5,D13)/0.5</f>
        <v>0.2985416666666667</v>
      </c>
      <c r="C13" s="10" t="s">
        <v>19</v>
      </c>
      <c r="D13" s="14">
        <v>0.6492708333333334</v>
      </c>
    </row>
    <row r="14" spans="1:4" ht="12.75">
      <c r="A14" s="10" t="s">
        <v>17</v>
      </c>
      <c r="B14" s="14">
        <v>0</v>
      </c>
      <c r="C14" s="10" t="s">
        <v>5</v>
      </c>
      <c r="D14" s="14"/>
    </row>
    <row r="15" spans="1:4" ht="12.75">
      <c r="A15" s="10" t="s">
        <v>18</v>
      </c>
      <c r="B15" s="14">
        <v>0</v>
      </c>
      <c r="C15" s="10" t="s">
        <v>6</v>
      </c>
      <c r="D15" s="14">
        <v>0.00042824074074074075</v>
      </c>
    </row>
    <row r="16" spans="1:4" ht="12.75">
      <c r="A16" s="6" t="s">
        <v>16</v>
      </c>
      <c r="B16" s="15">
        <f>B14*(1-B13)+B15*B13</f>
        <v>0</v>
      </c>
      <c r="C16" s="6" t="s">
        <v>7</v>
      </c>
      <c r="D16" s="21">
        <f>(12-(D13+D14-D15)*24)*15</f>
        <v>-53.58333333333334</v>
      </c>
    </row>
    <row r="17" spans="3:4" ht="12.75">
      <c r="C17" s="2" t="s">
        <v>0</v>
      </c>
      <c r="D17" s="19">
        <f>TRUNC(D16)</f>
        <v>-53</v>
      </c>
    </row>
    <row r="18" spans="3:4" ht="12.75">
      <c r="C18" s="2" t="s">
        <v>1</v>
      </c>
      <c r="D18" s="22">
        <f>ABS((D16-D17)*60)</f>
        <v>35.00000000000057</v>
      </c>
    </row>
    <row r="19" ht="12.75">
      <c r="D19" s="4"/>
    </row>
    <row r="20" ht="12.75">
      <c r="D20" s="1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&amp;CNoon sight
Enter Altitude (Ho) in cell D1, UT in cell D13, EoT in cells B14, B15, D14, D15</oddHeader>
    <oddFooter>&amp;C&amp;8Copyright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dcterms:modified xsi:type="dcterms:W3CDTF">2013-02-10T19:59:19Z</dcterms:modified>
  <cp:category/>
  <cp:version/>
  <cp:contentType/>
  <cp:contentStatus/>
</cp:coreProperties>
</file>