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15" windowWidth="9630" windowHeight="8475"/>
  </bookViews>
  <sheets>
    <sheet name="summary" sheetId="1" r:id="rId1"/>
    <sheet name="altitude corr'ns" sheetId="3" r:id="rId2"/>
  </sheets>
  <calcPr calcId="125725"/>
</workbook>
</file>

<file path=xl/calcChain.xml><?xml version="1.0" encoding="utf-8"?>
<calcChain xmlns="http://schemas.openxmlformats.org/spreadsheetml/2006/main">
  <c r="X7" i="1"/>
  <c r="X8"/>
  <c r="X9"/>
  <c r="X10"/>
  <c r="X11"/>
  <c r="X12"/>
  <c r="X13"/>
  <c r="X14"/>
  <c r="X15"/>
  <c r="X16"/>
  <c r="X17"/>
  <c r="X18"/>
  <c r="X19"/>
  <c r="X20"/>
  <c r="X21"/>
  <c r="X22"/>
  <c r="X23"/>
  <c r="X24"/>
  <c r="X25"/>
  <c r="X26"/>
  <c r="AJ8"/>
  <c r="AJ9"/>
  <c r="AJ10"/>
  <c r="AJ11"/>
  <c r="AJ12"/>
  <c r="AJ13"/>
  <c r="AJ14"/>
  <c r="AJ15"/>
  <c r="AJ16"/>
  <c r="AJ17"/>
  <c r="AJ18"/>
  <c r="AJ19"/>
  <c r="AJ20"/>
  <c r="AJ21"/>
  <c r="AJ22"/>
  <c r="AJ23"/>
  <c r="AJ24"/>
  <c r="AJ25"/>
  <c r="AJ26"/>
  <c r="AJ7"/>
  <c r="AJ31" s="1"/>
  <c r="AJ30" l="1"/>
  <c r="AF8" l="1"/>
  <c r="AF9"/>
  <c r="AF10"/>
  <c r="AF11"/>
  <c r="AF12"/>
  <c r="AF13"/>
  <c r="AF14"/>
  <c r="AF15"/>
  <c r="AF16"/>
  <c r="AF17"/>
  <c r="AF18"/>
  <c r="AF19"/>
  <c r="AF20"/>
  <c r="AF21"/>
  <c r="AF22"/>
  <c r="AF23"/>
  <c r="AF24"/>
  <c r="AF25"/>
  <c r="AF26"/>
  <c r="AF7"/>
  <c r="G5" i="3"/>
  <c r="H5" s="1"/>
  <c r="J5" s="1"/>
  <c r="G6"/>
  <c r="H6" s="1"/>
  <c r="J6" s="1"/>
  <c r="G7"/>
  <c r="H7" s="1"/>
  <c r="J7" s="1"/>
  <c r="G8"/>
  <c r="H8" s="1"/>
  <c r="J8" s="1"/>
  <c r="G9"/>
  <c r="H9" s="1"/>
  <c r="J9" s="1"/>
  <c r="G10"/>
  <c r="H10" s="1"/>
  <c r="J10" s="1"/>
  <c r="G11"/>
  <c r="H11" s="1"/>
  <c r="J11" s="1"/>
  <c r="G12"/>
  <c r="H12" s="1"/>
  <c r="J12" s="1"/>
  <c r="G13"/>
  <c r="H13" s="1"/>
  <c r="J13" s="1"/>
  <c r="G14"/>
  <c r="H14" s="1"/>
  <c r="J14" s="1"/>
  <c r="G15"/>
  <c r="H15" s="1"/>
  <c r="J15" s="1"/>
  <c r="G16"/>
  <c r="H16" s="1"/>
  <c r="J16" s="1"/>
  <c r="G17"/>
  <c r="H17" s="1"/>
  <c r="J17" s="1"/>
  <c r="G18"/>
  <c r="H18" s="1"/>
  <c r="J18" s="1"/>
  <c r="G19"/>
  <c r="H19" s="1"/>
  <c r="J19" s="1"/>
  <c r="G20"/>
  <c r="H20" s="1"/>
  <c r="J20" s="1"/>
  <c r="G21"/>
  <c r="H21" s="1"/>
  <c r="J21" s="1"/>
  <c r="G22"/>
  <c r="H22" s="1"/>
  <c r="J22" s="1"/>
  <c r="G23"/>
  <c r="H23" s="1"/>
  <c r="J23" s="1"/>
  <c r="G4"/>
  <c r="H4" s="1"/>
  <c r="J4" s="1"/>
  <c r="AF31" i="1"/>
  <c r="A8"/>
  <c r="A9" s="1"/>
  <c r="A10" s="1"/>
  <c r="A11" s="1"/>
  <c r="A12" s="1"/>
  <c r="A13" s="1"/>
  <c r="A14" s="1"/>
  <c r="A15" s="1"/>
  <c r="A16" s="1"/>
  <c r="A17" s="1"/>
  <c r="A18" s="1"/>
  <c r="A19" s="1"/>
  <c r="A20" s="1"/>
  <c r="A21" s="1"/>
  <c r="A22" s="1"/>
  <c r="A23" s="1"/>
  <c r="A24" s="1"/>
  <c r="A25" s="1"/>
  <c r="A26" s="1"/>
  <c r="AF30" l="1"/>
  <c r="J26" i="3"/>
  <c r="J25"/>
  <c r="AG8" i="1" l="1"/>
  <c r="AG9"/>
  <c r="AG10"/>
  <c r="AG11"/>
  <c r="AG12"/>
  <c r="AG13"/>
  <c r="AG14"/>
  <c r="AG15"/>
  <c r="AG16"/>
  <c r="AG17"/>
  <c r="AG18"/>
  <c r="AG19"/>
  <c r="AG20"/>
  <c r="AG21"/>
  <c r="AG22"/>
  <c r="AG23"/>
  <c r="AG24"/>
  <c r="AG25"/>
  <c r="AG26"/>
  <c r="AG7"/>
  <c r="AG31" l="1"/>
  <c r="AG30"/>
</calcChain>
</file>

<file path=xl/sharedStrings.xml><?xml version="1.0" encoding="utf-8"?>
<sst xmlns="http://schemas.openxmlformats.org/spreadsheetml/2006/main" count="82" uniqueCount="50">
  <si>
    <t>Year</t>
  </si>
  <si>
    <t>Month</t>
  </si>
  <si>
    <t>A summary of Frank's "Scrap paper with time sights c.1870"-voyage eastbound across the Atlantic</t>
  </si>
  <si>
    <t>noon GMT</t>
  </si>
  <si>
    <t>s/h</t>
  </si>
  <si>
    <t>s</t>
  </si>
  <si>
    <t>diff</t>
  </si>
  <si>
    <t>corr'n</t>
  </si>
  <si>
    <t>Chr.time</t>
  </si>
  <si>
    <t>h</t>
  </si>
  <si>
    <t>m</t>
  </si>
  <si>
    <t>d</t>
  </si>
  <si>
    <t>Chr.err.</t>
  </si>
  <si>
    <t>°</t>
  </si>
  <si>
    <t>'</t>
  </si>
  <si>
    <t>GMT (civil)</t>
  </si>
  <si>
    <t>Lat. N</t>
  </si>
  <si>
    <t>Long. W</t>
  </si>
  <si>
    <t>Decl. S</t>
  </si>
  <si>
    <t>The dates shown are Greenwich civil.</t>
  </si>
  <si>
    <t>Alt.sext.</t>
  </si>
  <si>
    <t>EoT (MT-AT)</t>
  </si>
  <si>
    <t>''</t>
  </si>
  <si>
    <t>Decl.at Gr.noon</t>
  </si>
  <si>
    <t>''/h</t>
  </si>
  <si>
    <t>diff.</t>
  </si>
  <si>
    <t>EoT at Gr.noon</t>
  </si>
  <si>
    <t>dec.err.</t>
  </si>
  <si>
    <t>EoT err.</t>
  </si>
  <si>
    <t>Obs.nbr</t>
  </si>
  <si>
    <t>Actually used values</t>
  </si>
  <si>
    <t>std dev.</t>
  </si>
  <si>
    <t>refr</t>
  </si>
  <si>
    <t>tot.</t>
  </si>
  <si>
    <t>Declination and equation of time are given for Greenwich apparent noon for 1855, for Greenwich mean noon for 1856. This makes no difference in calculations with results given to this resolution.</t>
  </si>
  <si>
    <t>From NA</t>
  </si>
  <si>
    <t>Sources:</t>
  </si>
  <si>
    <t>The Nautical Almanac and Astronomical Ephemeris for the Year 1856. London 1853.</t>
  </si>
  <si>
    <t>The American Ephemeris and Nautical Almanac for the Year 1855. Washington 1852.</t>
  </si>
  <si>
    <t>sum</t>
  </si>
  <si>
    <t>average</t>
  </si>
  <si>
    <t>Resulting</t>
  </si>
  <si>
    <t>time since</t>
  </si>
  <si>
    <t>"Correct"</t>
  </si>
  <si>
    <t>Lars Bergman 26 February 2013</t>
  </si>
  <si>
    <t>Long.</t>
  </si>
  <si>
    <t>err.</t>
  </si>
  <si>
    <t>Dec.</t>
  </si>
  <si>
    <t>Jan.</t>
  </si>
  <si>
    <t>index+dip</t>
  </si>
</sst>
</file>

<file path=xl/styles.xml><?xml version="1.0" encoding="utf-8"?>
<styleSheet xmlns="http://schemas.openxmlformats.org/spreadsheetml/2006/main">
  <numFmts count="1">
    <numFmt numFmtId="164" formatCode="0.0"/>
  </numFmts>
  <fonts count="2">
    <font>
      <sz val="11"/>
      <color theme="1"/>
      <name val="Calibri"/>
      <family val="2"/>
      <scheme val="minor"/>
    </font>
    <font>
      <sz val="11"/>
      <color theme="1"/>
      <name val="Calibri"/>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1" xfId="0" applyBorder="1"/>
    <xf numFmtId="0" fontId="0" fillId="0" borderId="2" xfId="0" applyBorder="1"/>
    <xf numFmtId="0" fontId="0" fillId="0" borderId="4" xfId="0" applyBorder="1"/>
    <xf numFmtId="0" fontId="0" fillId="0" borderId="5" xfId="0" applyBorder="1"/>
    <xf numFmtId="0" fontId="0" fillId="0" borderId="7" xfId="0" applyBorder="1"/>
    <xf numFmtId="0" fontId="0" fillId="0" borderId="0" xfId="0" applyBorder="1"/>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1" xfId="0" applyBorder="1" applyAlignment="1">
      <alignment horizontal="left"/>
    </xf>
    <xf numFmtId="164" fontId="0" fillId="0" borderId="0" xfId="0" applyNumberFormat="1"/>
    <xf numFmtId="0" fontId="0" fillId="0" borderId="4" xfId="0" applyFill="1" applyBorder="1" applyAlignment="1">
      <alignment horizontal="center"/>
    </xf>
    <xf numFmtId="0" fontId="0" fillId="0" borderId="6"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 xfId="0" applyBorder="1" applyAlignment="1"/>
    <xf numFmtId="0" fontId="0" fillId="0" borderId="0" xfId="0" applyBorder="1" applyAlignment="1"/>
    <xf numFmtId="0" fontId="0" fillId="0" borderId="8"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Fill="1" applyBorder="1" applyAlignment="1"/>
    <xf numFmtId="0" fontId="1" fillId="0" borderId="5" xfId="0" applyFont="1" applyBorder="1" applyAlignment="1">
      <alignment horizontal="center"/>
    </xf>
    <xf numFmtId="0" fontId="0" fillId="0" borderId="5" xfId="0" quotePrefix="1" applyBorder="1" applyAlignment="1">
      <alignment horizontal="center"/>
    </xf>
    <xf numFmtId="0" fontId="0" fillId="0" borderId="10" xfId="0" quotePrefix="1" applyBorder="1" applyAlignment="1">
      <alignment horizontal="center"/>
    </xf>
    <xf numFmtId="0" fontId="0" fillId="0" borderId="2" xfId="0" applyBorder="1" applyAlignment="1">
      <alignment horizontal="left"/>
    </xf>
    <xf numFmtId="0" fontId="1" fillId="0" borderId="4" xfId="0" applyFont="1" applyBorder="1" applyAlignment="1">
      <alignment horizontal="center"/>
    </xf>
    <xf numFmtId="0" fontId="0" fillId="0" borderId="6" xfId="0" quotePrefix="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8" xfId="0" applyBorder="1"/>
    <xf numFmtId="0" fontId="0" fillId="0" borderId="6" xfId="0" applyBorder="1"/>
    <xf numFmtId="0" fontId="1" fillId="0" borderId="5" xfId="0" quotePrefix="1" applyFont="1" applyFill="1" applyBorder="1" applyAlignment="1">
      <alignment horizontal="center"/>
    </xf>
    <xf numFmtId="0" fontId="1" fillId="0" borderId="6" xfId="0" quotePrefix="1" applyFont="1"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1" fillId="0" borderId="4" xfId="0" applyFont="1" applyFill="1" applyBorder="1" applyAlignment="1">
      <alignment horizontal="center"/>
    </xf>
    <xf numFmtId="0" fontId="1" fillId="0" borderId="6" xfId="0" applyFont="1" applyFill="1" applyBorder="1" applyAlignment="1">
      <alignment horizontal="center"/>
    </xf>
    <xf numFmtId="0" fontId="1" fillId="0" borderId="10" xfId="0" quotePrefix="1" applyFont="1" applyFill="1" applyBorder="1" applyAlignment="1">
      <alignment horizontal="center"/>
    </xf>
    <xf numFmtId="0" fontId="1" fillId="0" borderId="4" xfId="0" quotePrefix="1"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2" xfId="0" applyBorder="1" applyAlignment="1"/>
    <xf numFmtId="0" fontId="0" fillId="0" borderId="1" xfId="0" applyBorder="1" applyAlignment="1">
      <alignment horizontal="center"/>
    </xf>
    <xf numFmtId="164" fontId="0" fillId="0" borderId="7" xfId="0" applyNumberFormat="1" applyBorder="1"/>
    <xf numFmtId="164" fontId="0" fillId="0" borderId="1" xfId="0" applyNumberFormat="1" applyBorder="1"/>
    <xf numFmtId="164" fontId="0" fillId="0" borderId="4" xfId="0" applyNumberFormat="1" applyBorder="1"/>
    <xf numFmtId="0" fontId="0" fillId="0" borderId="13" xfId="0" applyBorder="1"/>
    <xf numFmtId="0" fontId="0" fillId="0" borderId="14" xfId="0" applyBorder="1"/>
    <xf numFmtId="2" fontId="0" fillId="0" borderId="0" xfId="0" applyNumberFormat="1"/>
    <xf numFmtId="2" fontId="0" fillId="0" borderId="11" xfId="0" applyNumberFormat="1" applyBorder="1" applyAlignment="1">
      <alignment horizontal="center"/>
    </xf>
    <xf numFmtId="2" fontId="0" fillId="0" borderId="10" xfId="0" applyNumberFormat="1" applyBorder="1" applyAlignment="1">
      <alignment horizontal="center"/>
    </xf>
    <xf numFmtId="0" fontId="0" fillId="0" borderId="1" xfId="0" applyBorder="1" applyAlignment="1"/>
    <xf numFmtId="0" fontId="0" fillId="0" borderId="7" xfId="0" applyBorder="1" applyAlignment="1">
      <alignment horizontal="left"/>
    </xf>
    <xf numFmtId="0" fontId="0" fillId="0" borderId="11" xfId="0" applyFill="1" applyBorder="1" applyAlignment="1">
      <alignment horizontal="center"/>
    </xf>
    <xf numFmtId="0" fontId="0" fillId="0" borderId="7" xfId="0" applyFill="1" applyBorder="1"/>
    <xf numFmtId="0" fontId="0" fillId="0" borderId="9" xfId="0" applyBorder="1"/>
    <xf numFmtId="0" fontId="0" fillId="0" borderId="11" xfId="0" applyFill="1" applyBorder="1"/>
    <xf numFmtId="0" fontId="0" fillId="0" borderId="11" xfId="0" applyBorder="1"/>
    <xf numFmtId="0" fontId="0" fillId="0" borderId="10" xfId="0" applyBorder="1"/>
    <xf numFmtId="0" fontId="1" fillId="0" borderId="10" xfId="0" applyFont="1" applyFill="1" applyBorder="1" applyAlignment="1">
      <alignment horizontal="center"/>
    </xf>
    <xf numFmtId="164" fontId="0" fillId="0" borderId="9" xfId="0" applyNumberFormat="1" applyBorder="1"/>
    <xf numFmtId="164" fontId="0" fillId="0" borderId="11" xfId="0" applyNumberFormat="1" applyBorder="1"/>
    <xf numFmtId="164" fontId="0" fillId="0" borderId="10" xfId="0" applyNumberForma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32"/>
  <sheetViews>
    <sheetView tabSelected="1" zoomScale="75" zoomScaleNormal="75" workbookViewId="0">
      <selection activeCell="X36" sqref="X36"/>
    </sheetView>
  </sheetViews>
  <sheetFormatPr defaultRowHeight="15"/>
  <cols>
    <col min="2" max="2" width="6" customWidth="1"/>
    <col min="3" max="3" width="6.7109375" customWidth="1"/>
    <col min="4" max="4" width="4.42578125" style="7" bestFit="1" customWidth="1"/>
    <col min="5" max="5" width="4.140625" style="7" bestFit="1" customWidth="1"/>
    <col min="6" max="7" width="3.5703125" style="7" bestFit="1" customWidth="1"/>
    <col min="8" max="8" width="3.85546875" style="7" customWidth="1"/>
    <col min="9" max="9" width="3.5703125" style="7" customWidth="1"/>
    <col min="10" max="10" width="5.140625" style="7" bestFit="1" customWidth="1"/>
    <col min="11" max="12" width="3.5703125" style="7" bestFit="1" customWidth="1"/>
    <col min="13" max="13" width="4.5703125" style="7" customWidth="1"/>
    <col min="14" max="14" width="3.7109375" style="7" customWidth="1"/>
    <col min="15" max="15" width="6" style="7" customWidth="1"/>
    <col min="16" max="16" width="5.85546875" style="7" customWidth="1"/>
    <col min="17" max="17" width="3.85546875" style="7" customWidth="1"/>
    <col min="18" max="18" width="5.28515625" style="7" customWidth="1"/>
    <col min="19" max="19" width="4" style="7" customWidth="1"/>
    <col min="20" max="20" width="6.140625" style="7" customWidth="1"/>
    <col min="21" max="23" width="5.42578125" style="7" customWidth="1"/>
    <col min="24" max="24" width="10.85546875" style="7" customWidth="1"/>
    <col min="25" max="25" width="3.85546875" customWidth="1"/>
    <col min="26" max="26" width="4" customWidth="1"/>
    <col min="27" max="27" width="7.42578125" customWidth="1"/>
    <col min="28" max="28" width="7.140625" customWidth="1"/>
    <col min="29" max="29" width="6.5703125" customWidth="1"/>
    <col min="30" max="30" width="7.28515625" customWidth="1"/>
    <col min="31" max="31" width="8.85546875" customWidth="1"/>
    <col min="32" max="32" width="8" customWidth="1"/>
    <col min="33" max="33" width="7.42578125" customWidth="1"/>
    <col min="34" max="34" width="5.140625" customWidth="1"/>
    <col min="35" max="35" width="4.7109375" customWidth="1"/>
    <col min="36" max="36" width="6" customWidth="1"/>
  </cols>
  <sheetData>
    <row r="1" spans="1:36">
      <c r="B1" t="s">
        <v>2</v>
      </c>
    </row>
    <row r="2" spans="1:36">
      <c r="B2" t="s">
        <v>44</v>
      </c>
    </row>
    <row r="3" spans="1:36">
      <c r="B3" t="s">
        <v>19</v>
      </c>
    </row>
    <row r="4" spans="1:36">
      <c r="R4" s="53" t="s">
        <v>30</v>
      </c>
      <c r="S4" s="51"/>
      <c r="T4" s="51"/>
      <c r="U4" s="52"/>
      <c r="V4" s="63" t="s">
        <v>41</v>
      </c>
      <c r="W4" s="9"/>
      <c r="X4" s="21" t="s">
        <v>42</v>
      </c>
      <c r="Y4" s="58"/>
      <c r="Z4" s="58"/>
      <c r="AA4" s="58"/>
      <c r="AB4" s="58" t="s">
        <v>35</v>
      </c>
      <c r="AC4" s="58"/>
      <c r="AD4" s="58"/>
      <c r="AE4" s="59"/>
      <c r="AH4" s="1" t="s">
        <v>43</v>
      </c>
      <c r="AI4" s="2"/>
      <c r="AJ4" s="67" t="s">
        <v>45</v>
      </c>
    </row>
    <row r="5" spans="1:36">
      <c r="B5" s="1"/>
      <c r="C5" s="2"/>
      <c r="D5" s="8"/>
      <c r="E5" s="17" t="s">
        <v>8</v>
      </c>
      <c r="F5" s="8"/>
      <c r="G5" s="9"/>
      <c r="H5" s="17" t="s">
        <v>12</v>
      </c>
      <c r="I5" s="9"/>
      <c r="J5" s="34" t="s">
        <v>15</v>
      </c>
      <c r="K5" s="8"/>
      <c r="L5" s="8"/>
      <c r="M5" s="17" t="s">
        <v>20</v>
      </c>
      <c r="N5" s="9"/>
      <c r="O5" s="21" t="s">
        <v>7</v>
      </c>
      <c r="P5" s="17" t="s">
        <v>16</v>
      </c>
      <c r="Q5" s="8"/>
      <c r="R5" s="17" t="s">
        <v>18</v>
      </c>
      <c r="S5" s="9"/>
      <c r="T5" s="17" t="s">
        <v>21</v>
      </c>
      <c r="U5" s="8"/>
      <c r="V5" s="64" t="s">
        <v>17</v>
      </c>
      <c r="W5" s="15"/>
      <c r="X5" s="65" t="s">
        <v>3</v>
      </c>
      <c r="Y5" s="6" t="s">
        <v>23</v>
      </c>
      <c r="Z5" s="6"/>
      <c r="AA5" s="39"/>
      <c r="AB5" t="s">
        <v>25</v>
      </c>
      <c r="AC5" s="5" t="s">
        <v>26</v>
      </c>
      <c r="AD5" s="39"/>
      <c r="AE5" t="s">
        <v>25</v>
      </c>
      <c r="AF5" s="1" t="s">
        <v>27</v>
      </c>
      <c r="AG5" s="67" t="s">
        <v>28</v>
      </c>
      <c r="AH5" s="66" t="s">
        <v>17</v>
      </c>
      <c r="AI5" s="6"/>
      <c r="AJ5" s="68" t="s">
        <v>46</v>
      </c>
    </row>
    <row r="6" spans="1:36">
      <c r="A6" s="40" t="s">
        <v>29</v>
      </c>
      <c r="B6" s="3" t="s">
        <v>0</v>
      </c>
      <c r="C6" s="4" t="s">
        <v>1</v>
      </c>
      <c r="D6" s="10" t="s">
        <v>11</v>
      </c>
      <c r="E6" s="12" t="s">
        <v>9</v>
      </c>
      <c r="F6" s="10" t="s">
        <v>10</v>
      </c>
      <c r="G6" s="11" t="s">
        <v>5</v>
      </c>
      <c r="H6" s="12" t="s">
        <v>10</v>
      </c>
      <c r="I6" s="11" t="s">
        <v>5</v>
      </c>
      <c r="J6" s="10" t="s">
        <v>9</v>
      </c>
      <c r="K6" s="10" t="s">
        <v>10</v>
      </c>
      <c r="L6" s="10" t="s">
        <v>5</v>
      </c>
      <c r="M6" s="35" t="s">
        <v>13</v>
      </c>
      <c r="N6" s="36" t="s">
        <v>14</v>
      </c>
      <c r="O6" s="33" t="s">
        <v>14</v>
      </c>
      <c r="P6" s="31" t="s">
        <v>13</v>
      </c>
      <c r="Q6" s="32" t="s">
        <v>14</v>
      </c>
      <c r="R6" s="35" t="s">
        <v>13</v>
      </c>
      <c r="S6" s="36" t="s">
        <v>14</v>
      </c>
      <c r="T6" s="12" t="s">
        <v>10</v>
      </c>
      <c r="U6" s="10" t="s">
        <v>5</v>
      </c>
      <c r="V6" s="35" t="s">
        <v>13</v>
      </c>
      <c r="W6" s="36" t="s">
        <v>14</v>
      </c>
      <c r="X6" s="22" t="s">
        <v>9</v>
      </c>
      <c r="Y6" s="31" t="s">
        <v>13</v>
      </c>
      <c r="Z6" s="41" t="s">
        <v>14</v>
      </c>
      <c r="AA6" s="42" t="s">
        <v>22</v>
      </c>
      <c r="AB6" s="49" t="s">
        <v>24</v>
      </c>
      <c r="AC6" s="47" t="s">
        <v>10</v>
      </c>
      <c r="AD6" s="48" t="s">
        <v>5</v>
      </c>
      <c r="AE6" s="47" t="s">
        <v>4</v>
      </c>
      <c r="AF6" s="50" t="s">
        <v>14</v>
      </c>
      <c r="AG6" s="71" t="s">
        <v>5</v>
      </c>
      <c r="AH6" s="35" t="s">
        <v>13</v>
      </c>
      <c r="AI6" s="32" t="s">
        <v>14</v>
      </c>
      <c r="AJ6" s="49" t="s">
        <v>14</v>
      </c>
    </row>
    <row r="7" spans="1:36">
      <c r="A7">
        <v>1</v>
      </c>
      <c r="B7" s="5">
        <v>1855</v>
      </c>
      <c r="C7" s="6" t="s">
        <v>47</v>
      </c>
      <c r="D7" s="14">
        <v>24</v>
      </c>
      <c r="E7" s="24">
        <v>6</v>
      </c>
      <c r="F7" s="25">
        <v>29</v>
      </c>
      <c r="G7" s="26">
        <v>10</v>
      </c>
      <c r="H7" s="24">
        <v>3</v>
      </c>
      <c r="I7" s="26">
        <v>38</v>
      </c>
      <c r="J7" s="14">
        <v>18</v>
      </c>
      <c r="K7" s="14">
        <v>25</v>
      </c>
      <c r="L7" s="15">
        <v>32</v>
      </c>
      <c r="M7" s="14">
        <v>16</v>
      </c>
      <c r="N7" s="14">
        <v>4</v>
      </c>
      <c r="O7" s="23">
        <v>8</v>
      </c>
      <c r="P7" s="16">
        <v>36</v>
      </c>
      <c r="Q7" s="15">
        <v>46</v>
      </c>
      <c r="R7" s="16">
        <v>23</v>
      </c>
      <c r="S7" s="15">
        <v>26</v>
      </c>
      <c r="T7" s="16">
        <v>0</v>
      </c>
      <c r="U7" s="15">
        <v>-11</v>
      </c>
      <c r="V7" s="16">
        <v>51</v>
      </c>
      <c r="W7" s="15">
        <v>8</v>
      </c>
      <c r="X7" s="61">
        <f t="shared" ref="X7:X26" si="0">J7+(K7+L7/60)/60-12</f>
        <v>6.4255555555555546</v>
      </c>
      <c r="Y7" s="43">
        <v>23</v>
      </c>
      <c r="Z7" s="44">
        <v>26</v>
      </c>
      <c r="AA7" s="45">
        <v>30.6</v>
      </c>
      <c r="AB7" s="44">
        <v>2.5099999999999998</v>
      </c>
      <c r="AC7" s="43">
        <v>0</v>
      </c>
      <c r="AD7" s="45">
        <v>-19.22</v>
      </c>
      <c r="AE7" s="45">
        <v>1.2450000000000001</v>
      </c>
      <c r="AF7" s="56">
        <f>60*(R7+S7/60-((Y7+(Z7+AA7/60)/60)-X7*AB7/3600))</f>
        <v>-0.24119759259264129</v>
      </c>
      <c r="AG7" s="72">
        <f>60*(T7+U7/60-((AC7+AD7/60)+X7*AE7/60))</f>
        <v>0.22018333333333362</v>
      </c>
      <c r="AH7" s="43">
        <v>51</v>
      </c>
      <c r="AI7" s="45">
        <v>8</v>
      </c>
      <c r="AJ7" s="69">
        <f>60*(V7+W7/60-(AH7+AI7/60))</f>
        <v>0</v>
      </c>
    </row>
    <row r="8" spans="1:36">
      <c r="A8">
        <f>A7+1</f>
        <v>2</v>
      </c>
      <c r="B8" s="5"/>
      <c r="C8" s="6"/>
      <c r="D8" s="14">
        <v>25</v>
      </c>
      <c r="E8" s="24">
        <v>12</v>
      </c>
      <c r="F8" s="25">
        <v>55</v>
      </c>
      <c r="G8" s="26">
        <v>21</v>
      </c>
      <c r="H8" s="24">
        <v>3</v>
      </c>
      <c r="I8" s="26">
        <v>42</v>
      </c>
      <c r="J8" s="14">
        <v>12</v>
      </c>
      <c r="K8" s="14">
        <v>51</v>
      </c>
      <c r="L8" s="15">
        <v>42</v>
      </c>
      <c r="M8" s="14">
        <v>20</v>
      </c>
      <c r="N8" s="14">
        <v>37</v>
      </c>
      <c r="O8" s="23">
        <v>9</v>
      </c>
      <c r="P8" s="16">
        <v>36</v>
      </c>
      <c r="Q8" s="15">
        <v>59</v>
      </c>
      <c r="R8" s="16">
        <v>23</v>
      </c>
      <c r="S8" s="15">
        <v>25</v>
      </c>
      <c r="T8" s="16">
        <v>0</v>
      </c>
      <c r="U8" s="15">
        <v>12</v>
      </c>
      <c r="V8" s="16">
        <v>48</v>
      </c>
      <c r="W8" s="15">
        <v>49</v>
      </c>
      <c r="X8" s="61">
        <f t="shared" si="0"/>
        <v>0.86166666666666636</v>
      </c>
      <c r="Y8" s="37">
        <v>23</v>
      </c>
      <c r="Z8" s="13">
        <v>25</v>
      </c>
      <c r="AA8" s="38">
        <v>16.100000000000001</v>
      </c>
      <c r="AB8" s="13">
        <v>3.69</v>
      </c>
      <c r="AC8" s="37">
        <v>0</v>
      </c>
      <c r="AD8" s="38">
        <v>10.65</v>
      </c>
      <c r="AE8" s="38">
        <v>1.242</v>
      </c>
      <c r="AF8" s="55">
        <f>60*(R8+S8/60-((Y8+(Z8+AA8/60)/60)-X8*AB8/3600))</f>
        <v>-0.21534083333328624</v>
      </c>
      <c r="AG8" s="73">
        <f>60*(T8+U8/60-((AC8+AD8/60)+X8*AE8/60))</f>
        <v>0.27980999999999923</v>
      </c>
      <c r="AH8" s="37">
        <v>48</v>
      </c>
      <c r="AI8" s="38">
        <v>47</v>
      </c>
      <c r="AJ8" s="69">
        <f>60*(V8+W8/60-(AH8+AI8/60))</f>
        <v>2.0000000000003126</v>
      </c>
    </row>
    <row r="9" spans="1:36">
      <c r="A9">
        <f t="shared" ref="A9:A26" si="1">A8+1</f>
        <v>3</v>
      </c>
      <c r="B9" s="5"/>
      <c r="C9" s="6"/>
      <c r="D9" s="14">
        <v>25</v>
      </c>
      <c r="E9" s="24">
        <v>6</v>
      </c>
      <c r="F9" s="25">
        <v>20</v>
      </c>
      <c r="G9" s="26">
        <v>50</v>
      </c>
      <c r="H9" s="24">
        <v>3</v>
      </c>
      <c r="I9" s="26">
        <v>42</v>
      </c>
      <c r="J9" s="14">
        <v>18</v>
      </c>
      <c r="K9" s="14">
        <v>17</v>
      </c>
      <c r="L9" s="15">
        <v>8</v>
      </c>
      <c r="M9" s="14">
        <v>15</v>
      </c>
      <c r="N9" s="14">
        <v>19</v>
      </c>
      <c r="O9" s="23">
        <v>8</v>
      </c>
      <c r="P9" s="16">
        <v>36</v>
      </c>
      <c r="Q9" s="15">
        <v>56</v>
      </c>
      <c r="R9" s="16">
        <v>23</v>
      </c>
      <c r="S9" s="15">
        <v>25</v>
      </c>
      <c r="T9" s="16">
        <v>0</v>
      </c>
      <c r="U9" s="15">
        <v>18</v>
      </c>
      <c r="V9" s="16">
        <v>47</v>
      </c>
      <c r="W9" s="15">
        <v>45</v>
      </c>
      <c r="X9" s="61">
        <f t="shared" si="0"/>
        <v>6.285555555555554</v>
      </c>
      <c r="Y9" s="37">
        <v>23</v>
      </c>
      <c r="Z9" s="13">
        <v>25</v>
      </c>
      <c r="AA9" s="38">
        <v>16.100000000000001</v>
      </c>
      <c r="AB9" s="13">
        <v>3.69</v>
      </c>
      <c r="AC9" s="37">
        <v>0</v>
      </c>
      <c r="AD9" s="38">
        <v>10.65</v>
      </c>
      <c r="AE9" s="38">
        <v>1.242</v>
      </c>
      <c r="AF9" s="55">
        <f>60*(R9+S9/60-((Y9+(Z9+AA9/60)/60)-X9*AB9/3600))</f>
        <v>0.11822833333333449</v>
      </c>
      <c r="AG9" s="73">
        <f>60*(T9+U9/60-((AC9+AD9/60)+X9*AE9/60))</f>
        <v>-0.45665999999999873</v>
      </c>
      <c r="AH9" s="37">
        <v>47</v>
      </c>
      <c r="AI9" s="38">
        <v>44</v>
      </c>
      <c r="AJ9" s="69">
        <f>60*(V9+W9/60-(AH9+AI9/60))</f>
        <v>0.99999999999994316</v>
      </c>
    </row>
    <row r="10" spans="1:36">
      <c r="A10">
        <f t="shared" si="1"/>
        <v>4</v>
      </c>
      <c r="B10" s="5"/>
      <c r="C10" s="6"/>
      <c r="D10" s="14">
        <v>26</v>
      </c>
      <c r="E10" s="24">
        <v>12</v>
      </c>
      <c r="F10" s="25">
        <v>6</v>
      </c>
      <c r="G10" s="26">
        <v>57</v>
      </c>
      <c r="H10" s="24">
        <v>3</v>
      </c>
      <c r="I10" s="26">
        <v>47</v>
      </c>
      <c r="J10" s="14">
        <v>12</v>
      </c>
      <c r="K10" s="14">
        <v>3</v>
      </c>
      <c r="L10" s="15">
        <v>10</v>
      </c>
      <c r="M10" s="14">
        <v>16</v>
      </c>
      <c r="N10" s="14">
        <v>10</v>
      </c>
      <c r="O10" s="23">
        <v>9</v>
      </c>
      <c r="P10" s="16">
        <v>36</v>
      </c>
      <c r="Q10" s="15">
        <v>47</v>
      </c>
      <c r="R10" s="16">
        <v>23</v>
      </c>
      <c r="S10" s="15">
        <v>24</v>
      </c>
      <c r="T10" s="16">
        <v>0</v>
      </c>
      <c r="U10" s="15">
        <v>41</v>
      </c>
      <c r="V10" s="16">
        <v>45</v>
      </c>
      <c r="W10" s="15">
        <v>44</v>
      </c>
      <c r="X10" s="61">
        <f t="shared" si="0"/>
        <v>5.2777777777777146E-2</v>
      </c>
      <c r="Y10" s="37">
        <v>23</v>
      </c>
      <c r="Z10" s="13">
        <v>23</v>
      </c>
      <c r="AA10" s="38">
        <v>33.4</v>
      </c>
      <c r="AB10" s="13">
        <v>4.87</v>
      </c>
      <c r="AC10" s="37">
        <v>0</v>
      </c>
      <c r="AD10" s="38">
        <v>40.46</v>
      </c>
      <c r="AE10" s="38">
        <v>1.2390000000000001</v>
      </c>
      <c r="AF10" s="55">
        <f>60*(R10+S10/60-((Y10+(Z10+AA10/60)/60)-X10*AB10/3600))</f>
        <v>0.44761712962944955</v>
      </c>
      <c r="AG10" s="73">
        <f>60*(T10+U10/60-((AC10+AD10/60)+X10*AE10/60))</f>
        <v>0.47460833333333508</v>
      </c>
      <c r="AH10" s="37">
        <v>45</v>
      </c>
      <c r="AI10" s="38">
        <v>44</v>
      </c>
      <c r="AJ10" s="69">
        <f>60*(V10+W10/60-(AH10+AI10/60))</f>
        <v>0</v>
      </c>
    </row>
    <row r="11" spans="1:36">
      <c r="A11">
        <f t="shared" si="1"/>
        <v>5</v>
      </c>
      <c r="B11" s="5"/>
      <c r="C11" s="6"/>
      <c r="D11" s="14">
        <v>26</v>
      </c>
      <c r="E11" s="24">
        <v>6</v>
      </c>
      <c r="F11" s="25">
        <v>17</v>
      </c>
      <c r="G11" s="26">
        <v>23</v>
      </c>
      <c r="H11" s="24">
        <v>3</v>
      </c>
      <c r="I11" s="26">
        <v>47</v>
      </c>
      <c r="J11" s="14">
        <v>18</v>
      </c>
      <c r="K11" s="14">
        <v>13</v>
      </c>
      <c r="L11" s="15">
        <v>36</v>
      </c>
      <c r="M11" s="14">
        <v>14</v>
      </c>
      <c r="N11" s="14">
        <v>28</v>
      </c>
      <c r="O11" s="23">
        <v>8</v>
      </c>
      <c r="P11" s="16">
        <v>36</v>
      </c>
      <c r="Q11" s="15">
        <v>43</v>
      </c>
      <c r="R11" s="16">
        <v>23</v>
      </c>
      <c r="S11" s="15">
        <v>23</v>
      </c>
      <c r="T11" s="16">
        <v>0</v>
      </c>
      <c r="U11" s="15">
        <v>48</v>
      </c>
      <c r="V11" s="16">
        <v>44</v>
      </c>
      <c r="W11" s="15">
        <v>54</v>
      </c>
      <c r="X11" s="61">
        <f t="shared" si="0"/>
        <v>6.2266666666666666</v>
      </c>
      <c r="Y11" s="37">
        <v>23</v>
      </c>
      <c r="Z11" s="13">
        <v>23</v>
      </c>
      <c r="AA11" s="38">
        <v>33.4</v>
      </c>
      <c r="AB11" s="13">
        <v>4.87</v>
      </c>
      <c r="AC11" s="37">
        <v>0</v>
      </c>
      <c r="AD11" s="38">
        <v>40.46</v>
      </c>
      <c r="AE11" s="38">
        <v>1.2390000000000001</v>
      </c>
      <c r="AF11" s="55">
        <f>60*(R11+S11/60-((Y11+(Z11+AA11/60)/60)-X11*AB11/3600))</f>
        <v>-5.1268888888955644E-2</v>
      </c>
      <c r="AG11" s="73">
        <f>60*(T11+U11/60-((AC11+AD11/60)+X11*AE11/60))</f>
        <v>-0.17483999999999833</v>
      </c>
      <c r="AH11" s="37">
        <v>44</v>
      </c>
      <c r="AI11" s="38">
        <v>53</v>
      </c>
      <c r="AJ11" s="69">
        <f>60*(V11+W11/60-(AH11+AI11/60))</f>
        <v>0.99999999999994316</v>
      </c>
    </row>
    <row r="12" spans="1:36">
      <c r="A12">
        <f t="shared" si="1"/>
        <v>6</v>
      </c>
      <c r="B12" s="5"/>
      <c r="C12" s="6"/>
      <c r="D12" s="14">
        <v>27</v>
      </c>
      <c r="E12" s="24">
        <v>11</v>
      </c>
      <c r="F12" s="25">
        <v>55</v>
      </c>
      <c r="G12" s="26">
        <v>47</v>
      </c>
      <c r="H12" s="24">
        <v>3</v>
      </c>
      <c r="I12" s="26">
        <v>52</v>
      </c>
      <c r="J12" s="14">
        <v>11</v>
      </c>
      <c r="K12" s="14">
        <v>51</v>
      </c>
      <c r="L12" s="15">
        <v>55</v>
      </c>
      <c r="M12" s="14">
        <v>16</v>
      </c>
      <c r="N12" s="14">
        <v>25</v>
      </c>
      <c r="O12" s="23">
        <v>9</v>
      </c>
      <c r="P12" s="16">
        <v>36</v>
      </c>
      <c r="Q12" s="15">
        <v>37</v>
      </c>
      <c r="R12" s="16">
        <v>23</v>
      </c>
      <c r="S12" s="15">
        <v>21</v>
      </c>
      <c r="T12" s="16">
        <v>1</v>
      </c>
      <c r="U12" s="15">
        <v>10</v>
      </c>
      <c r="V12" s="16">
        <v>42</v>
      </c>
      <c r="W12" s="15">
        <v>38</v>
      </c>
      <c r="X12" s="61">
        <f t="shared" si="0"/>
        <v>-0.13472222222222285</v>
      </c>
      <c r="Y12" s="37">
        <v>23</v>
      </c>
      <c r="Z12" s="13">
        <v>21</v>
      </c>
      <c r="AA12" s="38">
        <v>22.6</v>
      </c>
      <c r="AB12" s="13">
        <v>6.05</v>
      </c>
      <c r="AC12" s="37">
        <v>1</v>
      </c>
      <c r="AD12" s="38">
        <v>10.16</v>
      </c>
      <c r="AE12" s="38">
        <v>1.234</v>
      </c>
      <c r="AF12" s="55">
        <f>60*(R12+S12/60-((Y12+(Z12+AA12/60)/60)-X12*AB12/3600))</f>
        <v>-0.39025115740734861</v>
      </c>
      <c r="AG12" s="73">
        <f>60*(T12+U12/60-((AC12+AD12/60)+X12*AE12/60))</f>
        <v>6.2472222222265117E-3</v>
      </c>
      <c r="AH12" s="37">
        <v>42</v>
      </c>
      <c r="AI12" s="38">
        <v>38</v>
      </c>
      <c r="AJ12" s="69">
        <f>60*(V12+W12/60-(AH12+AI12/60))</f>
        <v>0</v>
      </c>
    </row>
    <row r="13" spans="1:36">
      <c r="A13">
        <f t="shared" si="1"/>
        <v>7</v>
      </c>
      <c r="B13" s="5"/>
      <c r="C13" s="6"/>
      <c r="D13" s="14">
        <v>27</v>
      </c>
      <c r="E13" s="24">
        <v>12</v>
      </c>
      <c r="F13" s="25">
        <v>19</v>
      </c>
      <c r="G13" s="26">
        <v>55</v>
      </c>
      <c r="H13" s="24">
        <v>3</v>
      </c>
      <c r="I13" s="26">
        <v>52</v>
      </c>
      <c r="J13" s="14">
        <v>12</v>
      </c>
      <c r="K13" s="14">
        <v>16</v>
      </c>
      <c r="L13" s="15">
        <v>3</v>
      </c>
      <c r="M13" s="14">
        <v>19</v>
      </c>
      <c r="N13" s="14">
        <v>34</v>
      </c>
      <c r="O13" s="23">
        <v>10</v>
      </c>
      <c r="P13" s="16">
        <v>36</v>
      </c>
      <c r="Q13" s="15">
        <v>33</v>
      </c>
      <c r="R13" s="16">
        <v>23</v>
      </c>
      <c r="S13" s="15">
        <v>21</v>
      </c>
      <c r="T13" s="16">
        <v>1</v>
      </c>
      <c r="U13" s="15">
        <v>11</v>
      </c>
      <c r="V13" s="16">
        <v>42</v>
      </c>
      <c r="W13" s="15">
        <v>39</v>
      </c>
      <c r="X13" s="61">
        <f t="shared" si="0"/>
        <v>0.26750000000000007</v>
      </c>
      <c r="Y13" s="37">
        <v>23</v>
      </c>
      <c r="Z13" s="13">
        <v>21</v>
      </c>
      <c r="AA13" s="38">
        <v>22.6</v>
      </c>
      <c r="AB13" s="13">
        <v>6.05</v>
      </c>
      <c r="AC13" s="37">
        <v>1</v>
      </c>
      <c r="AD13" s="38">
        <v>10.16</v>
      </c>
      <c r="AE13" s="38">
        <v>1.234</v>
      </c>
      <c r="AF13" s="55">
        <f>60*(R13+S13/60-((Y13+(Z13+AA13/60)/60)-X13*AB13/3600))</f>
        <v>-0.3496937499998154</v>
      </c>
      <c r="AG13" s="73">
        <f>60*(T13+U13/60-((AC13+AD13/60)+X13*AE13/60))</f>
        <v>0.50990499999999717</v>
      </c>
      <c r="AH13" s="37">
        <v>42</v>
      </c>
      <c r="AI13" s="38">
        <v>39</v>
      </c>
      <c r="AJ13" s="69">
        <f>60*(V13+W13/60-(AH13+AI13/60))</f>
        <v>0</v>
      </c>
    </row>
    <row r="14" spans="1:36">
      <c r="A14">
        <f t="shared" si="1"/>
        <v>8</v>
      </c>
      <c r="B14" s="5"/>
      <c r="C14" s="6"/>
      <c r="D14" s="14">
        <v>29</v>
      </c>
      <c r="E14" s="24">
        <v>11</v>
      </c>
      <c r="F14" s="25">
        <v>38</v>
      </c>
      <c r="G14" s="26">
        <v>55</v>
      </c>
      <c r="H14" s="24">
        <v>4</v>
      </c>
      <c r="I14" s="26">
        <v>2</v>
      </c>
      <c r="J14" s="14">
        <v>11</v>
      </c>
      <c r="K14" s="14">
        <v>34</v>
      </c>
      <c r="L14" s="15">
        <v>53</v>
      </c>
      <c r="M14" s="14">
        <v>18</v>
      </c>
      <c r="N14" s="14">
        <v>36</v>
      </c>
      <c r="O14" s="23">
        <v>9</v>
      </c>
      <c r="P14" s="16">
        <v>34</v>
      </c>
      <c r="Q14" s="15">
        <v>49</v>
      </c>
      <c r="R14" s="16">
        <v>23</v>
      </c>
      <c r="S14" s="15">
        <v>16</v>
      </c>
      <c r="T14" s="16">
        <v>2</v>
      </c>
      <c r="U14" s="15">
        <v>9</v>
      </c>
      <c r="V14" s="16">
        <v>36</v>
      </c>
      <c r="W14" s="15">
        <v>41</v>
      </c>
      <c r="X14" s="61">
        <f t="shared" si="0"/>
        <v>-0.41861111111111171</v>
      </c>
      <c r="Y14" s="37">
        <v>23</v>
      </c>
      <c r="Z14" s="13">
        <v>15</v>
      </c>
      <c r="AA14" s="38">
        <v>36.700000000000003</v>
      </c>
      <c r="AB14" s="13">
        <v>8.3800000000000008</v>
      </c>
      <c r="AC14" s="37">
        <v>2</v>
      </c>
      <c r="AD14" s="38">
        <v>9.1199999999999992</v>
      </c>
      <c r="AE14" s="38">
        <v>1.22</v>
      </c>
      <c r="AF14" s="55">
        <f>60*(R14+S14/60-((Y14+(Z14+AA14/60)/60)-X14*AB14/3600))</f>
        <v>0.32986731481479126</v>
      </c>
      <c r="AG14" s="73">
        <f>60*(T14+U14/60-((AC14+AD14/60)+X14*AE14/60))</f>
        <v>0.39070555555555053</v>
      </c>
      <c r="AH14" s="37">
        <v>36</v>
      </c>
      <c r="AI14" s="38">
        <v>42</v>
      </c>
      <c r="AJ14" s="69">
        <f>60*(V14+W14/60-(AH14+AI14/60))</f>
        <v>-1.0000000000003695</v>
      </c>
    </row>
    <row r="15" spans="1:36">
      <c r="A15">
        <f t="shared" si="1"/>
        <v>9</v>
      </c>
      <c r="B15" s="5"/>
      <c r="C15" s="6"/>
      <c r="D15" s="14">
        <v>29</v>
      </c>
      <c r="E15" s="24">
        <v>5</v>
      </c>
      <c r="F15" s="25">
        <v>38</v>
      </c>
      <c r="G15" s="26">
        <v>5</v>
      </c>
      <c r="H15" s="24">
        <v>4</v>
      </c>
      <c r="I15" s="26">
        <v>2</v>
      </c>
      <c r="J15" s="14">
        <v>17</v>
      </c>
      <c r="K15" s="14">
        <v>34</v>
      </c>
      <c r="L15" s="15">
        <v>3</v>
      </c>
      <c r="M15" s="14">
        <v>16</v>
      </c>
      <c r="N15" s="14">
        <v>49</v>
      </c>
      <c r="O15" s="23">
        <v>9</v>
      </c>
      <c r="P15" s="16">
        <v>35</v>
      </c>
      <c r="Q15" s="15">
        <v>1</v>
      </c>
      <c r="R15" s="16">
        <v>23</v>
      </c>
      <c r="S15" s="15">
        <v>15</v>
      </c>
      <c r="T15" s="16">
        <v>2</v>
      </c>
      <c r="U15" s="15">
        <v>16</v>
      </c>
      <c r="V15" s="16">
        <v>36</v>
      </c>
      <c r="W15" s="15">
        <v>29</v>
      </c>
      <c r="X15" s="61">
        <f t="shared" si="0"/>
        <v>5.567499999999999</v>
      </c>
      <c r="Y15" s="37">
        <v>23</v>
      </c>
      <c r="Z15" s="13">
        <v>15</v>
      </c>
      <c r="AA15" s="38">
        <v>36.700000000000003</v>
      </c>
      <c r="AB15" s="13">
        <v>8.3800000000000008</v>
      </c>
      <c r="AC15" s="37">
        <v>2</v>
      </c>
      <c r="AD15" s="38">
        <v>9.1199999999999992</v>
      </c>
      <c r="AE15" s="38">
        <v>1.22</v>
      </c>
      <c r="AF15" s="55">
        <f>60*(R15+S15/60-((Y15+(Z15+AA15/60)/60)-X15*AB15/3600))</f>
        <v>0.16592749999993828</v>
      </c>
      <c r="AG15" s="73">
        <f>60*(T15+U15/60-((AC15+AD15/60)+X15*AE15/60))</f>
        <v>8.7649999999994677E-2</v>
      </c>
      <c r="AH15" s="37">
        <v>36</v>
      </c>
      <c r="AI15" s="38">
        <v>29</v>
      </c>
      <c r="AJ15" s="69">
        <f>60*(V15+W15/60-(AH15+AI15/60))</f>
        <v>0</v>
      </c>
    </row>
    <row r="16" spans="1:36">
      <c r="A16">
        <f t="shared" si="1"/>
        <v>10</v>
      </c>
      <c r="B16" s="5"/>
      <c r="C16" s="6"/>
      <c r="D16" s="14">
        <v>30</v>
      </c>
      <c r="E16" s="24">
        <v>11</v>
      </c>
      <c r="F16" s="25">
        <v>32</v>
      </c>
      <c r="G16" s="26">
        <v>45</v>
      </c>
      <c r="H16" s="24">
        <v>4</v>
      </c>
      <c r="I16" s="26">
        <v>6</v>
      </c>
      <c r="J16" s="14">
        <v>11</v>
      </c>
      <c r="K16" s="14">
        <v>28</v>
      </c>
      <c r="L16" s="15">
        <v>39</v>
      </c>
      <c r="M16" s="14">
        <v>18</v>
      </c>
      <c r="N16" s="14">
        <v>26</v>
      </c>
      <c r="O16" s="23">
        <v>10</v>
      </c>
      <c r="P16" s="16">
        <v>35</v>
      </c>
      <c r="Q16" s="15">
        <v>28</v>
      </c>
      <c r="R16" s="16">
        <v>23</v>
      </c>
      <c r="S16" s="15">
        <v>12</v>
      </c>
      <c r="T16" s="16">
        <v>2</v>
      </c>
      <c r="U16" s="15">
        <v>38</v>
      </c>
      <c r="V16" s="16">
        <v>34</v>
      </c>
      <c r="W16" s="15">
        <v>30</v>
      </c>
      <c r="X16" s="61">
        <f t="shared" si="0"/>
        <v>-0.52250000000000085</v>
      </c>
      <c r="Y16" s="37">
        <v>23</v>
      </c>
      <c r="Z16" s="13">
        <v>12</v>
      </c>
      <c r="AA16" s="38">
        <v>1.8</v>
      </c>
      <c r="AB16" s="13">
        <v>9.5399999999999991</v>
      </c>
      <c r="AC16" s="37">
        <v>2</v>
      </c>
      <c r="AD16" s="38">
        <v>38.33</v>
      </c>
      <c r="AE16" s="38">
        <v>1.212</v>
      </c>
      <c r="AF16" s="55">
        <f>60*(R16+S16/60-((Y16+(Z16+AA16/60)/60)-X16*AB16/3600))</f>
        <v>-0.11307750000014494</v>
      </c>
      <c r="AG16" s="73">
        <f>60*(T16+U16/60-((AC16+AD16/60)+X16*AE16/60))</f>
        <v>0.30326999999999771</v>
      </c>
      <c r="AH16" s="37">
        <v>34</v>
      </c>
      <c r="AI16" s="38">
        <v>30</v>
      </c>
      <c r="AJ16" s="69">
        <f>60*(V16+W16/60-(AH16+AI16/60))</f>
        <v>0</v>
      </c>
    </row>
    <row r="17" spans="1:36">
      <c r="A17">
        <f t="shared" si="1"/>
        <v>11</v>
      </c>
      <c r="B17" s="5"/>
      <c r="C17" s="6"/>
      <c r="D17" s="14">
        <v>30</v>
      </c>
      <c r="E17" s="24">
        <v>5</v>
      </c>
      <c r="F17" s="25">
        <v>26</v>
      </c>
      <c r="G17" s="26">
        <v>15</v>
      </c>
      <c r="H17" s="24">
        <v>4</v>
      </c>
      <c r="I17" s="26">
        <v>6</v>
      </c>
      <c r="J17" s="14">
        <v>17</v>
      </c>
      <c r="K17" s="14">
        <v>22</v>
      </c>
      <c r="L17" s="15">
        <v>9</v>
      </c>
      <c r="M17" s="14">
        <v>16</v>
      </c>
      <c r="N17" s="14">
        <v>41</v>
      </c>
      <c r="O17" s="23">
        <v>9</v>
      </c>
      <c r="P17" s="16">
        <v>35</v>
      </c>
      <c r="Q17" s="15">
        <v>37</v>
      </c>
      <c r="R17" s="16">
        <v>23</v>
      </c>
      <c r="S17" s="15">
        <v>11</v>
      </c>
      <c r="T17" s="16">
        <v>2</v>
      </c>
      <c r="U17" s="15">
        <v>45</v>
      </c>
      <c r="V17" s="16">
        <v>33</v>
      </c>
      <c r="W17" s="15">
        <v>49</v>
      </c>
      <c r="X17" s="61">
        <f t="shared" si="0"/>
        <v>5.3691666666666649</v>
      </c>
      <c r="Y17" s="37">
        <v>23</v>
      </c>
      <c r="Z17" s="13">
        <v>12</v>
      </c>
      <c r="AA17" s="38">
        <v>1.8</v>
      </c>
      <c r="AB17" s="13">
        <v>9.5399999999999991</v>
      </c>
      <c r="AC17" s="37">
        <v>2</v>
      </c>
      <c r="AD17" s="38">
        <v>38.33</v>
      </c>
      <c r="AE17" s="38">
        <v>1.212</v>
      </c>
      <c r="AF17" s="55">
        <f>60*(R17+S17/60-((Y17+(Z17+AA17/60)/60)-X17*AB17/3600))</f>
        <v>-0.17630250000017611</v>
      </c>
      <c r="AG17" s="73">
        <f>60*(T17+U17/60-((AC17+AD17/60)+X17*AE17/60))</f>
        <v>0.16256999999999522</v>
      </c>
      <c r="AH17" s="37">
        <v>33</v>
      </c>
      <c r="AI17" s="38">
        <v>49</v>
      </c>
      <c r="AJ17" s="69">
        <f>60*(V17+W17/60-(AH17+AI17/60))</f>
        <v>0</v>
      </c>
    </row>
    <row r="18" spans="1:36">
      <c r="A18">
        <f t="shared" si="1"/>
        <v>12</v>
      </c>
      <c r="B18" s="5"/>
      <c r="C18" s="6"/>
      <c r="D18" s="14">
        <v>31</v>
      </c>
      <c r="E18" s="24">
        <v>6</v>
      </c>
      <c r="F18" s="25">
        <v>4</v>
      </c>
      <c r="G18" s="26">
        <v>15</v>
      </c>
      <c r="H18" s="24">
        <v>4</v>
      </c>
      <c r="I18" s="26">
        <v>11</v>
      </c>
      <c r="J18" s="14">
        <v>18</v>
      </c>
      <c r="K18" s="14">
        <v>0</v>
      </c>
      <c r="L18" s="15">
        <v>4</v>
      </c>
      <c r="M18" s="14">
        <v>10</v>
      </c>
      <c r="N18" s="14">
        <v>4</v>
      </c>
      <c r="O18" s="23">
        <v>7</v>
      </c>
      <c r="P18" s="16">
        <v>35</v>
      </c>
      <c r="Q18" s="15">
        <v>12</v>
      </c>
      <c r="R18" s="16">
        <v>23</v>
      </c>
      <c r="S18" s="15">
        <v>7</v>
      </c>
      <c r="T18" s="16">
        <v>3</v>
      </c>
      <c r="U18" s="15">
        <v>14</v>
      </c>
      <c r="V18" s="16">
        <v>31</v>
      </c>
      <c r="W18" s="15">
        <v>36</v>
      </c>
      <c r="X18" s="61">
        <f t="shared" si="0"/>
        <v>6.0011111111111113</v>
      </c>
      <c r="Y18" s="37">
        <v>23</v>
      </c>
      <c r="Z18" s="13">
        <v>7</v>
      </c>
      <c r="AA18" s="38">
        <v>59.1</v>
      </c>
      <c r="AB18" s="13">
        <v>10.7</v>
      </c>
      <c r="AC18" s="37">
        <v>3</v>
      </c>
      <c r="AD18" s="38">
        <v>7.31</v>
      </c>
      <c r="AE18" s="38">
        <v>1.202</v>
      </c>
      <c r="AF18" s="55">
        <f>60*(R18+S18/60-((Y18+(Z18+AA18/60)/60)-X18*AB18/3600))</f>
        <v>8.5198148148180053E-2</v>
      </c>
      <c r="AG18" s="73">
        <f>60*(T18+U18/60-((AC18+AD18/60)+X18*AE18/60))</f>
        <v>-0.52333555555557076</v>
      </c>
      <c r="AH18" s="37">
        <v>31</v>
      </c>
      <c r="AI18" s="38">
        <v>39</v>
      </c>
      <c r="AJ18" s="69">
        <f>60*(V18+W18/60-(AH18+AI18/60))</f>
        <v>-2.9999999999998295</v>
      </c>
    </row>
    <row r="19" spans="1:36">
      <c r="A19">
        <f t="shared" si="1"/>
        <v>13</v>
      </c>
      <c r="B19" s="5">
        <v>1856</v>
      </c>
      <c r="C19" s="6" t="s">
        <v>48</v>
      </c>
      <c r="D19" s="14">
        <v>1</v>
      </c>
      <c r="E19" s="24">
        <v>5</v>
      </c>
      <c r="F19" s="25">
        <v>20</v>
      </c>
      <c r="G19" s="26">
        <v>35</v>
      </c>
      <c r="H19" s="24">
        <v>4</v>
      </c>
      <c r="I19" s="26">
        <v>16</v>
      </c>
      <c r="J19" s="14">
        <v>17</v>
      </c>
      <c r="K19" s="14">
        <v>16</v>
      </c>
      <c r="L19" s="15">
        <v>19</v>
      </c>
      <c r="M19" s="14">
        <v>14</v>
      </c>
      <c r="N19" s="14">
        <v>18</v>
      </c>
      <c r="O19" s="23">
        <v>8</v>
      </c>
      <c r="P19" s="16">
        <v>36</v>
      </c>
      <c r="Q19" s="15">
        <v>10</v>
      </c>
      <c r="R19" s="16">
        <v>23</v>
      </c>
      <c r="S19" s="15">
        <v>2</v>
      </c>
      <c r="T19" s="16">
        <v>3</v>
      </c>
      <c r="U19" s="15">
        <v>42</v>
      </c>
      <c r="V19" s="16">
        <v>28</v>
      </c>
      <c r="W19" s="15">
        <v>25</v>
      </c>
      <c r="X19" s="61">
        <f t="shared" si="0"/>
        <v>5.2719444444444434</v>
      </c>
      <c r="Y19" s="37">
        <v>23</v>
      </c>
      <c r="Z19" s="13">
        <v>3</v>
      </c>
      <c r="AA19" s="38">
        <v>28.8</v>
      </c>
      <c r="AB19" s="13">
        <v>12.44</v>
      </c>
      <c r="AC19" s="37">
        <v>3</v>
      </c>
      <c r="AD19" s="38">
        <v>35.97</v>
      </c>
      <c r="AE19" s="38">
        <v>1.1850000000000001</v>
      </c>
      <c r="AF19" s="55">
        <f>60*(R19+S19/60-((Y19+(Z19+AA19/60)/60)-X19*AB19/3600))</f>
        <v>-0.38695018518517088</v>
      </c>
      <c r="AG19" s="73">
        <f>60*(T19+U19/60-((AC19+AD19/60)+X19*AE19/60))</f>
        <v>-0.21725416666665609</v>
      </c>
      <c r="AH19" s="37">
        <v>28</v>
      </c>
      <c r="AI19" s="38">
        <v>25</v>
      </c>
      <c r="AJ19" s="69">
        <f>60*(V19+W19/60-(AH19+AI19/60))</f>
        <v>0</v>
      </c>
    </row>
    <row r="20" spans="1:36">
      <c r="A20">
        <f t="shared" si="1"/>
        <v>14</v>
      </c>
      <c r="B20" s="5"/>
      <c r="C20" s="6"/>
      <c r="D20" s="14">
        <v>4</v>
      </c>
      <c r="E20" s="24">
        <v>10</v>
      </c>
      <c r="F20" s="25">
        <v>14</v>
      </c>
      <c r="G20" s="26">
        <v>0</v>
      </c>
      <c r="H20" s="24">
        <v>4</v>
      </c>
      <c r="I20" s="26">
        <v>30</v>
      </c>
      <c r="J20" s="14">
        <v>10</v>
      </c>
      <c r="K20" s="14">
        <v>9</v>
      </c>
      <c r="L20" s="15">
        <v>30</v>
      </c>
      <c r="M20" s="14">
        <v>15</v>
      </c>
      <c r="N20" s="14">
        <v>41</v>
      </c>
      <c r="O20" s="23">
        <v>9</v>
      </c>
      <c r="P20" s="16">
        <v>36</v>
      </c>
      <c r="Q20" s="15">
        <v>24</v>
      </c>
      <c r="R20" s="16">
        <v>22</v>
      </c>
      <c r="S20" s="15">
        <v>48</v>
      </c>
      <c r="T20" s="16">
        <v>4</v>
      </c>
      <c r="U20" s="15">
        <v>57</v>
      </c>
      <c r="V20" s="16">
        <v>18</v>
      </c>
      <c r="W20" s="15">
        <v>28</v>
      </c>
      <c r="X20" s="61">
        <f t="shared" si="0"/>
        <v>-1.8416666666666668</v>
      </c>
      <c r="Y20" s="37">
        <v>22</v>
      </c>
      <c r="Z20" s="13">
        <v>47</v>
      </c>
      <c r="AA20" s="38">
        <v>11.4</v>
      </c>
      <c r="AB20" s="13">
        <v>15.87</v>
      </c>
      <c r="AC20" s="37">
        <v>5</v>
      </c>
      <c r="AD20" s="38">
        <v>0.24</v>
      </c>
      <c r="AE20" s="38">
        <v>1.1399999999999999</v>
      </c>
      <c r="AF20" s="55">
        <f>60*(R20+S20/60-((Y20+(Z20+AA20/60)/60)-X20*AB20/3600))</f>
        <v>0.32287916666675187</v>
      </c>
      <c r="AG20" s="73">
        <f>60*(T20+U20/60-((AC20+AD20/60)+X20*AE20/60))</f>
        <v>-1.140499999999971</v>
      </c>
      <c r="AH20" s="37">
        <v>18</v>
      </c>
      <c r="AI20" s="38">
        <v>29</v>
      </c>
      <c r="AJ20" s="69">
        <f>60*(V20+W20/60-(AH20+AI20/60))</f>
        <v>-1.0000000000001563</v>
      </c>
    </row>
    <row r="21" spans="1:36">
      <c r="A21">
        <f t="shared" si="1"/>
        <v>15</v>
      </c>
      <c r="B21" s="5"/>
      <c r="C21" s="6"/>
      <c r="D21" s="14">
        <v>4</v>
      </c>
      <c r="E21" s="24">
        <v>4</v>
      </c>
      <c r="F21" s="25">
        <v>45</v>
      </c>
      <c r="G21" s="26">
        <v>15</v>
      </c>
      <c r="H21" s="24">
        <v>4</v>
      </c>
      <c r="I21" s="26">
        <v>30</v>
      </c>
      <c r="J21" s="14">
        <v>16</v>
      </c>
      <c r="K21" s="14">
        <v>40</v>
      </c>
      <c r="L21" s="15">
        <v>45</v>
      </c>
      <c r="M21" s="14">
        <v>13</v>
      </c>
      <c r="N21" s="14">
        <v>24</v>
      </c>
      <c r="O21" s="23">
        <v>8</v>
      </c>
      <c r="P21" s="16">
        <v>36</v>
      </c>
      <c r="Q21" s="15">
        <v>20</v>
      </c>
      <c r="R21" s="16">
        <v>22</v>
      </c>
      <c r="S21" s="15">
        <v>46</v>
      </c>
      <c r="T21" s="16">
        <v>5</v>
      </c>
      <c r="U21" s="15">
        <v>5</v>
      </c>
      <c r="V21" s="16">
        <v>17</v>
      </c>
      <c r="W21" s="15">
        <v>30</v>
      </c>
      <c r="X21" s="61">
        <f t="shared" si="0"/>
        <v>4.6791666666666671</v>
      </c>
      <c r="Y21" s="37">
        <v>22</v>
      </c>
      <c r="Z21" s="13">
        <v>47</v>
      </c>
      <c r="AA21" s="38">
        <v>11.4</v>
      </c>
      <c r="AB21" s="13">
        <v>15.87</v>
      </c>
      <c r="AC21" s="37">
        <v>5</v>
      </c>
      <c r="AD21" s="38">
        <v>0.24</v>
      </c>
      <c r="AE21" s="38">
        <v>1.1399999999999999</v>
      </c>
      <c r="AF21" s="55">
        <f>60*(R21+S21/60-((Y21+(Z21+AA21/60)/60)-X21*AB21/3600))</f>
        <v>4.7639583333349833E-2</v>
      </c>
      <c r="AG21" s="73">
        <f>60*(T21+U21/60-((AC21+AD21/60)+X21*AE21/60))</f>
        <v>-0.57424999999998505</v>
      </c>
      <c r="AH21" s="37">
        <v>17</v>
      </c>
      <c r="AI21" s="38">
        <v>30</v>
      </c>
      <c r="AJ21" s="69">
        <f>60*(V21+W21/60-(AH21+AI21/60))</f>
        <v>0</v>
      </c>
    </row>
    <row r="22" spans="1:36">
      <c r="A22">
        <f t="shared" si="1"/>
        <v>16</v>
      </c>
      <c r="B22" s="5"/>
      <c r="C22" s="6"/>
      <c r="D22" s="14">
        <v>5</v>
      </c>
      <c r="E22" s="24">
        <v>4</v>
      </c>
      <c r="F22" s="25">
        <v>4</v>
      </c>
      <c r="G22" s="26">
        <v>50</v>
      </c>
      <c r="H22" s="24">
        <v>4</v>
      </c>
      <c r="I22" s="26">
        <v>35</v>
      </c>
      <c r="J22" s="14">
        <v>16</v>
      </c>
      <c r="K22" s="14">
        <v>0</v>
      </c>
      <c r="L22" s="15">
        <v>15</v>
      </c>
      <c r="M22" s="14">
        <v>17</v>
      </c>
      <c r="N22" s="14">
        <v>36</v>
      </c>
      <c r="O22" s="23">
        <v>9</v>
      </c>
      <c r="P22" s="16">
        <v>36</v>
      </c>
      <c r="Q22" s="15">
        <v>17</v>
      </c>
      <c r="R22" s="16">
        <v>22</v>
      </c>
      <c r="S22" s="15">
        <v>40</v>
      </c>
      <c r="T22" s="16">
        <v>5</v>
      </c>
      <c r="U22" s="15">
        <v>32</v>
      </c>
      <c r="V22" s="16">
        <v>14</v>
      </c>
      <c r="W22" s="15">
        <v>27</v>
      </c>
      <c r="X22" s="61">
        <f t="shared" si="0"/>
        <v>4.0041666666666664</v>
      </c>
      <c r="Y22" s="37">
        <v>22</v>
      </c>
      <c r="Z22" s="13">
        <v>40</v>
      </c>
      <c r="AA22" s="38">
        <v>51</v>
      </c>
      <c r="AB22" s="13">
        <v>16.989999999999998</v>
      </c>
      <c r="AC22" s="37">
        <v>5</v>
      </c>
      <c r="AD22" s="38">
        <v>27.6</v>
      </c>
      <c r="AE22" s="38">
        <v>1.123</v>
      </c>
      <c r="AF22" s="55">
        <f>60*(R22+S22/60-((Y22+(Z22+AA22/60)/60)-X22*AB22/3600))</f>
        <v>0.28384652777781127</v>
      </c>
      <c r="AG22" s="73">
        <f>60*(T22+U22/60-((AC22+AD22/60)+X22*AE22/60))</f>
        <v>-9.6679166666682192E-2</v>
      </c>
      <c r="AH22" s="37">
        <v>14</v>
      </c>
      <c r="AI22" s="38">
        <v>26</v>
      </c>
      <c r="AJ22" s="69">
        <f>60*(V22+W22/60-(AH22+AI22/60))</f>
        <v>0.99999999999994316</v>
      </c>
    </row>
    <row r="23" spans="1:36">
      <c r="A23">
        <f t="shared" si="1"/>
        <v>17</v>
      </c>
      <c r="B23" s="5"/>
      <c r="C23" s="6"/>
      <c r="D23" s="14">
        <v>6</v>
      </c>
      <c r="E23" s="24">
        <v>10</v>
      </c>
      <c r="F23" s="25">
        <v>9</v>
      </c>
      <c r="G23" s="26">
        <v>58</v>
      </c>
      <c r="H23" s="24">
        <v>4</v>
      </c>
      <c r="I23" s="26">
        <v>40</v>
      </c>
      <c r="J23" s="14">
        <v>10</v>
      </c>
      <c r="K23" s="14">
        <v>5</v>
      </c>
      <c r="L23" s="15">
        <v>18</v>
      </c>
      <c r="M23" s="14">
        <v>18</v>
      </c>
      <c r="N23" s="14">
        <v>28</v>
      </c>
      <c r="O23" s="23">
        <v>9</v>
      </c>
      <c r="P23" s="16">
        <v>36</v>
      </c>
      <c r="Q23" s="15">
        <v>18</v>
      </c>
      <c r="R23" s="16">
        <v>22</v>
      </c>
      <c r="S23" s="15">
        <v>35</v>
      </c>
      <c r="T23" s="16">
        <v>5</v>
      </c>
      <c r="U23" s="15">
        <v>53</v>
      </c>
      <c r="V23" s="16">
        <v>12</v>
      </c>
      <c r="W23" s="15">
        <v>35</v>
      </c>
      <c r="X23" s="61">
        <f t="shared" si="0"/>
        <v>-1.9116666666666671</v>
      </c>
      <c r="Y23" s="37">
        <v>22</v>
      </c>
      <c r="Z23" s="13">
        <v>34</v>
      </c>
      <c r="AA23" s="38">
        <v>3.6</v>
      </c>
      <c r="AB23" s="13">
        <v>18.100000000000001</v>
      </c>
      <c r="AC23" s="37">
        <v>5</v>
      </c>
      <c r="AD23" s="38">
        <v>54.53</v>
      </c>
      <c r="AE23" s="38">
        <v>1.1040000000000001</v>
      </c>
      <c r="AF23" s="55">
        <f>60*(R23+S23/60-((Y23+(Z23+AA23/60)/60)-X23*AB23/3600))</f>
        <v>0.36331388888875438</v>
      </c>
      <c r="AG23" s="73">
        <f>60*(T23+U23/60-((AC23+AD23/60)+X23*AE23/60))</f>
        <v>0.58047999999992328</v>
      </c>
      <c r="AH23" s="37">
        <v>12</v>
      </c>
      <c r="AI23" s="38">
        <v>35</v>
      </c>
      <c r="AJ23" s="69">
        <f>60*(V23+W23/60-(AH23+AI23/60))</f>
        <v>0</v>
      </c>
    </row>
    <row r="24" spans="1:36">
      <c r="A24">
        <f t="shared" si="1"/>
        <v>18</v>
      </c>
      <c r="B24" s="5"/>
      <c r="C24" s="6"/>
      <c r="D24" s="14">
        <v>9</v>
      </c>
      <c r="E24" s="24">
        <v>8</v>
      </c>
      <c r="F24" s="25">
        <v>58</v>
      </c>
      <c r="G24" s="26">
        <v>35</v>
      </c>
      <c r="H24" s="24">
        <v>4</v>
      </c>
      <c r="I24" s="26">
        <v>54</v>
      </c>
      <c r="J24" s="14">
        <v>8</v>
      </c>
      <c r="K24" s="14">
        <v>53</v>
      </c>
      <c r="L24" s="15">
        <v>41</v>
      </c>
      <c r="M24" s="14">
        <v>13</v>
      </c>
      <c r="N24" s="14">
        <v>16</v>
      </c>
      <c r="O24" s="23">
        <v>8</v>
      </c>
      <c r="P24" s="16">
        <v>36</v>
      </c>
      <c r="Q24" s="15">
        <v>20</v>
      </c>
      <c r="R24" s="16">
        <v>22</v>
      </c>
      <c r="S24" s="15">
        <v>12</v>
      </c>
      <c r="T24" s="16">
        <v>7</v>
      </c>
      <c r="U24" s="15">
        <v>9</v>
      </c>
      <c r="V24" s="16">
        <v>3</v>
      </c>
      <c r="W24" s="15">
        <v>59</v>
      </c>
      <c r="X24" s="61">
        <f t="shared" si="0"/>
        <v>-3.1052777777777774</v>
      </c>
      <c r="Y24" s="37">
        <v>22</v>
      </c>
      <c r="Z24" s="13">
        <v>11</v>
      </c>
      <c r="AA24" s="38">
        <v>1.5</v>
      </c>
      <c r="AB24" s="13">
        <v>21.4</v>
      </c>
      <c r="AC24" s="37">
        <v>7</v>
      </c>
      <c r="AD24" s="38">
        <v>12.49</v>
      </c>
      <c r="AE24" s="38">
        <v>1.0389999999999999</v>
      </c>
      <c r="AF24" s="55">
        <f>60*(R24+S24/60-((Y24+(Z24+AA24/60)/60)-X24*AB24/3600))</f>
        <v>-0.13254907407400651</v>
      </c>
      <c r="AG24" s="73">
        <f>60*(T24+U24/60-((AC24+AD24/60)+X24*AE24/60))</f>
        <v>-0.26361638888888095</v>
      </c>
      <c r="AH24" s="37">
        <v>3</v>
      </c>
      <c r="AI24" s="38">
        <v>59</v>
      </c>
      <c r="AJ24" s="69">
        <f>60*(V24+W24/60-(AH24+AI24/60))</f>
        <v>0</v>
      </c>
    </row>
    <row r="25" spans="1:36">
      <c r="A25">
        <f t="shared" si="1"/>
        <v>19</v>
      </c>
      <c r="B25" s="5"/>
      <c r="C25" s="6"/>
      <c r="D25" s="14">
        <v>9</v>
      </c>
      <c r="E25" s="24">
        <v>9</v>
      </c>
      <c r="F25" s="30">
        <v>50</v>
      </c>
      <c r="G25" s="26">
        <v>50</v>
      </c>
      <c r="H25" s="24">
        <v>4</v>
      </c>
      <c r="I25" s="26">
        <v>54</v>
      </c>
      <c r="J25" s="14">
        <v>9</v>
      </c>
      <c r="K25" s="14">
        <v>45</v>
      </c>
      <c r="L25" s="15">
        <v>56</v>
      </c>
      <c r="M25" s="14">
        <v>20</v>
      </c>
      <c r="N25" s="14">
        <v>37</v>
      </c>
      <c r="O25" s="23">
        <v>10</v>
      </c>
      <c r="P25" s="16">
        <v>36</v>
      </c>
      <c r="Q25" s="15">
        <v>21</v>
      </c>
      <c r="R25" s="16">
        <v>22</v>
      </c>
      <c r="S25" s="15">
        <v>12</v>
      </c>
      <c r="T25" s="16">
        <v>7</v>
      </c>
      <c r="U25" s="38">
        <v>8</v>
      </c>
      <c r="V25" s="16">
        <v>3</v>
      </c>
      <c r="W25" s="15">
        <v>47</v>
      </c>
      <c r="X25" s="61">
        <f t="shared" si="0"/>
        <v>-2.2344444444444438</v>
      </c>
      <c r="Y25" s="37">
        <v>22</v>
      </c>
      <c r="Z25" s="13">
        <v>11</v>
      </c>
      <c r="AA25" s="38">
        <v>1.5</v>
      </c>
      <c r="AB25" s="13">
        <v>21.4</v>
      </c>
      <c r="AC25" s="37">
        <v>7</v>
      </c>
      <c r="AD25" s="38">
        <v>12.49</v>
      </c>
      <c r="AE25" s="38">
        <v>1.0389999999999999</v>
      </c>
      <c r="AF25" s="55">
        <f>60*(R25+S25/60-((Y25+(Z25+AA25/60)/60)-X25*AB25/3600))</f>
        <v>0.17804814814802228</v>
      </c>
      <c r="AG25" s="73">
        <f>60*(T25+U25/60-((AC25+AD25/60)+X25*AE25/60))</f>
        <v>-2.168412222222198</v>
      </c>
      <c r="AH25" s="37">
        <v>3</v>
      </c>
      <c r="AI25" s="38">
        <v>47</v>
      </c>
      <c r="AJ25" s="69">
        <f>60*(V25+W25/60-(AH25+AI25/60))</f>
        <v>0</v>
      </c>
    </row>
    <row r="26" spans="1:36">
      <c r="A26">
        <f t="shared" si="1"/>
        <v>20</v>
      </c>
      <c r="B26" s="3"/>
      <c r="C26" s="4"/>
      <c r="D26" s="10">
        <v>9</v>
      </c>
      <c r="E26" s="27">
        <v>3</v>
      </c>
      <c r="F26" s="28">
        <v>18</v>
      </c>
      <c r="G26" s="29">
        <v>48</v>
      </c>
      <c r="H26" s="27">
        <v>4</v>
      </c>
      <c r="I26" s="29">
        <v>54</v>
      </c>
      <c r="J26" s="10">
        <v>15</v>
      </c>
      <c r="K26" s="10">
        <v>13</v>
      </c>
      <c r="L26" s="11">
        <v>54</v>
      </c>
      <c r="M26" s="10">
        <v>18</v>
      </c>
      <c r="N26" s="10">
        <v>28</v>
      </c>
      <c r="O26" s="22">
        <v>9</v>
      </c>
      <c r="P26" s="12">
        <v>36</v>
      </c>
      <c r="Q26" s="11">
        <v>25</v>
      </c>
      <c r="R26" s="12">
        <v>22</v>
      </c>
      <c r="S26" s="11">
        <v>10</v>
      </c>
      <c r="T26" s="12">
        <v>7</v>
      </c>
      <c r="U26" s="11">
        <v>15</v>
      </c>
      <c r="V26" s="12">
        <v>3</v>
      </c>
      <c r="W26" s="11">
        <v>28</v>
      </c>
      <c r="X26" s="62">
        <f t="shared" si="0"/>
        <v>3.2316666666666674</v>
      </c>
      <c r="Y26" s="19">
        <v>22</v>
      </c>
      <c r="Z26" s="46">
        <v>11</v>
      </c>
      <c r="AA26" s="20">
        <v>1.5</v>
      </c>
      <c r="AB26" s="46">
        <v>21.4</v>
      </c>
      <c r="AC26" s="19">
        <v>7</v>
      </c>
      <c r="AD26" s="20">
        <v>12.49</v>
      </c>
      <c r="AE26" s="20">
        <v>1.0389999999999999</v>
      </c>
      <c r="AF26" s="57">
        <f>60*(R26+S26/60-((Y26+(Z26+AA26/60)/60)-X26*AB26/3600))</f>
        <v>0.12762777777787448</v>
      </c>
      <c r="AG26" s="74">
        <f>60*(T26+U26/60-((AC26+AD26/60)+X26*AE26/60))</f>
        <v>-0.84770166666666924</v>
      </c>
      <c r="AH26" s="19">
        <v>3</v>
      </c>
      <c r="AI26" s="20">
        <v>28</v>
      </c>
      <c r="AJ26" s="70">
        <f>60*(V26+W26/60-(AH26+AI26/60))</f>
        <v>0</v>
      </c>
    </row>
    <row r="28" spans="1:36">
      <c r="B28" t="s">
        <v>34</v>
      </c>
    </row>
    <row r="30" spans="1:36">
      <c r="B30" t="s">
        <v>36</v>
      </c>
      <c r="AE30" t="s">
        <v>40</v>
      </c>
      <c r="AF30" s="18">
        <f>AVERAGE(AF7:AF26)</f>
        <v>2.0678101851835606E-2</v>
      </c>
      <c r="AG30" s="18">
        <f>AVERAGE(AG7:AG26)</f>
        <v>-0.17239098611111286</v>
      </c>
      <c r="AJ30" s="18">
        <f>AVERAGE(AJ7:AJ26)</f>
        <v>-1.0658141036401503E-14</v>
      </c>
    </row>
    <row r="31" spans="1:36">
      <c r="B31" t="s">
        <v>38</v>
      </c>
      <c r="AE31" t="s">
        <v>31</v>
      </c>
      <c r="AF31" s="18">
        <f>STDEV(AF7:AF26)</f>
        <v>0.26251753875592898</v>
      </c>
      <c r="AG31" s="18">
        <f>STDEV(AG7:AG26)</f>
        <v>0.66187647505944436</v>
      </c>
      <c r="AJ31" s="18">
        <f>STDEV(AJ7:AJ26)</f>
        <v>0.97332852678460058</v>
      </c>
    </row>
    <row r="32" spans="1:36">
      <c r="B32" t="s">
        <v>37</v>
      </c>
    </row>
  </sheetData>
  <pageMargins left="0.70866141732283472" right="0.70866141732283472" top="0.74803149606299213" bottom="0.74803149606299213" header="0.31496062992125984" footer="0.31496062992125984"/>
  <pageSetup paperSize="9" scale="63" orientation="landscape" verticalDpi="0" r:id="rId1"/>
</worksheet>
</file>

<file path=xl/worksheets/sheet2.xml><?xml version="1.0" encoding="utf-8"?>
<worksheet xmlns="http://schemas.openxmlformats.org/spreadsheetml/2006/main" xmlns:r="http://schemas.openxmlformats.org/officeDocument/2006/relationships">
  <dimension ref="B2:J26"/>
  <sheetViews>
    <sheetView workbookViewId="0">
      <selection activeCell="M22" sqref="M22"/>
    </sheetView>
  </sheetViews>
  <sheetFormatPr defaultRowHeight="15"/>
  <cols>
    <col min="6" max="6" width="9.85546875" bestFit="1" customWidth="1"/>
  </cols>
  <sheetData>
    <row r="2" spans="2:10">
      <c r="B2" s="17" t="s">
        <v>20</v>
      </c>
      <c r="C2" s="9"/>
      <c r="D2" s="21" t="s">
        <v>7</v>
      </c>
      <c r="F2" t="s">
        <v>49</v>
      </c>
      <c r="G2" t="s">
        <v>32</v>
      </c>
      <c r="H2" t="s">
        <v>33</v>
      </c>
      <c r="J2" t="s">
        <v>6</v>
      </c>
    </row>
    <row r="3" spans="2:10">
      <c r="B3" s="35" t="s">
        <v>13</v>
      </c>
      <c r="C3" s="36" t="s">
        <v>14</v>
      </c>
      <c r="D3" s="33" t="s">
        <v>14</v>
      </c>
    </row>
    <row r="4" spans="2:10">
      <c r="B4" s="54">
        <v>10</v>
      </c>
      <c r="C4" s="8">
        <v>4</v>
      </c>
      <c r="D4" s="21">
        <v>7</v>
      </c>
      <c r="F4" s="13">
        <v>4</v>
      </c>
      <c r="G4">
        <f>60*0.0167/(TAN(RADIANS(B4+(C4-F4)/60+7.32/(B4+(C4-F4)/60+4.32))))</f>
        <v>5.4004306190534077</v>
      </c>
      <c r="H4">
        <f>16.3-F4-G4</f>
        <v>6.899569380946593</v>
      </c>
      <c r="J4" s="18">
        <f>D4-H4</f>
        <v>0.100430619053407</v>
      </c>
    </row>
    <row r="5" spans="2:10">
      <c r="B5" s="16">
        <v>13</v>
      </c>
      <c r="C5" s="14">
        <v>16</v>
      </c>
      <c r="D5" s="23">
        <v>8</v>
      </c>
      <c r="F5" s="13">
        <v>4</v>
      </c>
      <c r="G5">
        <f t="shared" ref="G5:G23" si="0">60*0.0167/(TAN(RADIANS(B5+(C5-F5)/60+7.32/(B5+(C5-F5)/60+4.32))))</f>
        <v>4.1361462663006812</v>
      </c>
      <c r="H5">
        <f t="shared" ref="H5:H23" si="1">16.3-F5-G5</f>
        <v>8.1638537336993195</v>
      </c>
      <c r="J5" s="18">
        <f t="shared" ref="J5:J23" si="2">D5-H5</f>
        <v>-0.16385373369931955</v>
      </c>
    </row>
    <row r="6" spans="2:10">
      <c r="B6" s="16">
        <v>13</v>
      </c>
      <c r="C6" s="14">
        <v>24</v>
      </c>
      <c r="D6" s="23">
        <v>8</v>
      </c>
      <c r="F6" s="13">
        <v>4</v>
      </c>
      <c r="G6">
        <f t="shared" si="0"/>
        <v>4.0954595871193886</v>
      </c>
      <c r="H6">
        <f t="shared" si="1"/>
        <v>8.2045404128806112</v>
      </c>
      <c r="J6" s="18">
        <f t="shared" si="2"/>
        <v>-0.2045404128806112</v>
      </c>
    </row>
    <row r="7" spans="2:10">
      <c r="B7" s="16">
        <v>14</v>
      </c>
      <c r="C7" s="14">
        <v>18</v>
      </c>
      <c r="D7" s="23">
        <v>8</v>
      </c>
      <c r="F7" s="13">
        <v>4</v>
      </c>
      <c r="G7">
        <f t="shared" si="0"/>
        <v>3.8390802809814595</v>
      </c>
      <c r="H7">
        <f t="shared" si="1"/>
        <v>8.4609197190185412</v>
      </c>
      <c r="J7" s="18">
        <f t="shared" si="2"/>
        <v>-0.46091971901854123</v>
      </c>
    </row>
    <row r="8" spans="2:10">
      <c r="B8" s="16">
        <v>14</v>
      </c>
      <c r="C8" s="14">
        <v>28</v>
      </c>
      <c r="D8" s="23">
        <v>8</v>
      </c>
      <c r="F8" s="13">
        <v>4</v>
      </c>
      <c r="G8">
        <f t="shared" si="0"/>
        <v>3.7948244109548619</v>
      </c>
      <c r="H8">
        <f t="shared" si="1"/>
        <v>8.5051755890451393</v>
      </c>
      <c r="J8" s="18">
        <f t="shared" si="2"/>
        <v>-0.50517558904513926</v>
      </c>
    </row>
    <row r="9" spans="2:10">
      <c r="B9" s="16">
        <v>15</v>
      </c>
      <c r="C9" s="14">
        <v>19</v>
      </c>
      <c r="D9" s="23">
        <v>8</v>
      </c>
      <c r="F9" s="13">
        <v>4</v>
      </c>
      <c r="G9">
        <f t="shared" si="0"/>
        <v>3.5829555453535864</v>
      </c>
      <c r="H9">
        <f t="shared" si="1"/>
        <v>8.7170444546464143</v>
      </c>
      <c r="J9" s="18">
        <f t="shared" si="2"/>
        <v>-0.71704445464641431</v>
      </c>
    </row>
    <row r="10" spans="2:10">
      <c r="B10" s="16">
        <v>15</v>
      </c>
      <c r="C10" s="14">
        <v>41</v>
      </c>
      <c r="D10" s="23">
        <v>9</v>
      </c>
      <c r="F10" s="13">
        <v>4</v>
      </c>
      <c r="G10">
        <f t="shared" si="0"/>
        <v>3.4981151121724783</v>
      </c>
      <c r="H10">
        <f t="shared" si="1"/>
        <v>8.8018848878275229</v>
      </c>
      <c r="J10" s="18">
        <f t="shared" si="2"/>
        <v>0.19811511217247713</v>
      </c>
    </row>
    <row r="11" spans="2:10">
      <c r="B11" s="16">
        <v>16</v>
      </c>
      <c r="C11" s="14">
        <v>4</v>
      </c>
      <c r="D11" s="23">
        <v>8</v>
      </c>
      <c r="F11" s="13">
        <v>5</v>
      </c>
      <c r="G11">
        <f t="shared" si="0"/>
        <v>3.4168598786557158</v>
      </c>
      <c r="H11">
        <f t="shared" si="1"/>
        <v>7.8831401213442849</v>
      </c>
      <c r="J11" s="18">
        <f t="shared" si="2"/>
        <v>0.11685987865571512</v>
      </c>
    </row>
    <row r="12" spans="2:10">
      <c r="B12" s="16">
        <v>16</v>
      </c>
      <c r="C12" s="14">
        <v>10</v>
      </c>
      <c r="D12" s="23">
        <v>9</v>
      </c>
      <c r="F12" s="13">
        <v>4</v>
      </c>
      <c r="G12">
        <f t="shared" si="0"/>
        <v>3.39172069240781</v>
      </c>
      <c r="H12">
        <f t="shared" si="1"/>
        <v>8.9082793075921902</v>
      </c>
      <c r="J12" s="18">
        <f t="shared" si="2"/>
        <v>9.1720692407809779E-2</v>
      </c>
    </row>
    <row r="13" spans="2:10">
      <c r="B13" s="16">
        <v>16</v>
      </c>
      <c r="C13" s="14">
        <v>25</v>
      </c>
      <c r="D13" s="23">
        <v>9</v>
      </c>
      <c r="F13" s="13">
        <v>4</v>
      </c>
      <c r="G13">
        <f t="shared" si="0"/>
        <v>3.3389641203463345</v>
      </c>
      <c r="H13">
        <f t="shared" si="1"/>
        <v>8.9610358796536662</v>
      </c>
      <c r="J13" s="18">
        <f t="shared" si="2"/>
        <v>3.8964120346333786E-2</v>
      </c>
    </row>
    <row r="14" spans="2:10">
      <c r="B14" s="16">
        <v>16</v>
      </c>
      <c r="C14" s="14">
        <v>41</v>
      </c>
      <c r="D14" s="23">
        <v>9</v>
      </c>
      <c r="F14" s="13">
        <v>4</v>
      </c>
      <c r="G14">
        <f t="shared" si="0"/>
        <v>3.2843036740873219</v>
      </c>
      <c r="H14">
        <f t="shared" si="1"/>
        <v>9.0156963259126783</v>
      </c>
      <c r="J14" s="18">
        <f t="shared" si="2"/>
        <v>-1.5696325912678333E-2</v>
      </c>
    </row>
    <row r="15" spans="2:10">
      <c r="B15" s="16">
        <v>16</v>
      </c>
      <c r="C15" s="14">
        <v>49</v>
      </c>
      <c r="D15" s="23">
        <v>9</v>
      </c>
      <c r="F15" s="13">
        <v>4</v>
      </c>
      <c r="G15">
        <f t="shared" si="0"/>
        <v>3.2575751743076586</v>
      </c>
      <c r="H15">
        <f t="shared" si="1"/>
        <v>9.0424248256923416</v>
      </c>
      <c r="J15" s="18">
        <f t="shared" si="2"/>
        <v>-4.2424825692341628E-2</v>
      </c>
    </row>
    <row r="16" spans="2:10">
      <c r="B16" s="16">
        <v>17</v>
      </c>
      <c r="C16" s="14">
        <v>36</v>
      </c>
      <c r="D16" s="23">
        <v>9</v>
      </c>
      <c r="F16" s="13">
        <v>4</v>
      </c>
      <c r="G16">
        <f t="shared" si="0"/>
        <v>3.1081313468866356</v>
      </c>
      <c r="H16">
        <f t="shared" si="1"/>
        <v>9.1918686531133655</v>
      </c>
      <c r="J16" s="18">
        <f t="shared" si="2"/>
        <v>-0.19186865311336554</v>
      </c>
    </row>
    <row r="17" spans="2:10">
      <c r="B17" s="16">
        <v>18</v>
      </c>
      <c r="C17" s="14">
        <v>26</v>
      </c>
      <c r="D17" s="23">
        <v>10</v>
      </c>
      <c r="F17" s="13">
        <v>3</v>
      </c>
      <c r="G17">
        <f t="shared" si="0"/>
        <v>2.9593030167571479</v>
      </c>
      <c r="H17">
        <f t="shared" si="1"/>
        <v>10.340696983242854</v>
      </c>
      <c r="J17" s="18">
        <f t="shared" si="2"/>
        <v>-0.34069698324285369</v>
      </c>
    </row>
    <row r="18" spans="2:10">
      <c r="B18" s="16">
        <v>18</v>
      </c>
      <c r="C18" s="14">
        <v>28</v>
      </c>
      <c r="D18" s="23">
        <v>9</v>
      </c>
      <c r="F18" s="13">
        <v>4</v>
      </c>
      <c r="G18">
        <f t="shared" si="0"/>
        <v>2.9565117642630727</v>
      </c>
      <c r="H18">
        <f t="shared" si="1"/>
        <v>9.3434882357369275</v>
      </c>
      <c r="J18" s="18">
        <f t="shared" si="2"/>
        <v>-0.34348823573692755</v>
      </c>
    </row>
    <row r="19" spans="2:10">
      <c r="B19" s="16">
        <v>18</v>
      </c>
      <c r="C19" s="14">
        <v>28</v>
      </c>
      <c r="D19" s="23">
        <v>9</v>
      </c>
      <c r="F19" s="13">
        <v>4</v>
      </c>
      <c r="G19">
        <f t="shared" si="0"/>
        <v>2.9565117642630727</v>
      </c>
      <c r="H19">
        <f t="shared" si="1"/>
        <v>9.3434882357369275</v>
      </c>
      <c r="J19" s="18">
        <f t="shared" si="2"/>
        <v>-0.34348823573692755</v>
      </c>
    </row>
    <row r="20" spans="2:10">
      <c r="B20" s="16">
        <v>18</v>
      </c>
      <c r="C20" s="14">
        <v>36</v>
      </c>
      <c r="D20" s="23">
        <v>9</v>
      </c>
      <c r="F20" s="13">
        <v>4</v>
      </c>
      <c r="G20">
        <f t="shared" si="0"/>
        <v>2.934348527627952</v>
      </c>
      <c r="H20">
        <f t="shared" si="1"/>
        <v>9.3656514723720488</v>
      </c>
      <c r="J20" s="18">
        <f t="shared" si="2"/>
        <v>-0.36565147237204876</v>
      </c>
    </row>
    <row r="21" spans="2:10">
      <c r="B21" s="16">
        <v>19</v>
      </c>
      <c r="C21" s="14">
        <v>34</v>
      </c>
      <c r="D21" s="23">
        <v>10</v>
      </c>
      <c r="F21" s="13">
        <v>3</v>
      </c>
      <c r="G21">
        <f t="shared" si="0"/>
        <v>2.7795454583170982</v>
      </c>
      <c r="H21">
        <f t="shared" si="1"/>
        <v>10.520454541682902</v>
      </c>
      <c r="J21" s="18">
        <f t="shared" si="2"/>
        <v>-0.52045454168290206</v>
      </c>
    </row>
    <row r="22" spans="2:10">
      <c r="B22" s="16">
        <v>20</v>
      </c>
      <c r="C22" s="14">
        <v>37</v>
      </c>
      <c r="D22" s="23">
        <v>9</v>
      </c>
      <c r="F22" s="13">
        <v>5</v>
      </c>
      <c r="G22">
        <f t="shared" si="0"/>
        <v>2.633924646670605</v>
      </c>
      <c r="H22">
        <f t="shared" si="1"/>
        <v>8.6660753533293953</v>
      </c>
      <c r="J22" s="18">
        <f t="shared" si="2"/>
        <v>0.33392464667060473</v>
      </c>
    </row>
    <row r="23" spans="2:10">
      <c r="B23" s="12">
        <v>20</v>
      </c>
      <c r="C23" s="10">
        <v>37</v>
      </c>
      <c r="D23" s="22">
        <v>10</v>
      </c>
      <c r="F23" s="13">
        <v>4</v>
      </c>
      <c r="G23">
        <f t="shared" si="0"/>
        <v>2.6316481739318371</v>
      </c>
      <c r="H23">
        <f t="shared" si="1"/>
        <v>9.6683518260681645</v>
      </c>
      <c r="J23" s="18">
        <f t="shared" si="2"/>
        <v>0.33164817393183554</v>
      </c>
    </row>
    <row r="24" spans="2:10">
      <c r="F24" s="13"/>
    </row>
    <row r="25" spans="2:10">
      <c r="I25" t="s">
        <v>31</v>
      </c>
      <c r="J25" s="60">
        <f>STDEV(J4:J23)</f>
        <v>0.29817780131915661</v>
      </c>
    </row>
    <row r="26" spans="2:10">
      <c r="I26" t="s">
        <v>39</v>
      </c>
      <c r="J26" s="18">
        <f>SUM(J4:J23)</f>
        <v>-3.0036399395418876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summary</vt:lpstr>
      <vt:lpstr>altitude corr'ns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dc:creator>
  <cp:lastModifiedBy>Lasse</cp:lastModifiedBy>
  <cp:lastPrinted>2013-02-25T22:20:02Z</cp:lastPrinted>
  <dcterms:created xsi:type="dcterms:W3CDTF">2013-02-22T16:58:50Z</dcterms:created>
  <dcterms:modified xsi:type="dcterms:W3CDTF">2013-02-26T13:29:03Z</dcterms:modified>
</cp:coreProperties>
</file>