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20" yWindow="60" windowWidth="25600" windowHeight="16060" tabRatio="500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<sst xmlns="http://schemas.openxmlformats.org/spreadsheetml/2006/main" count="68" uniqueCount="65">
  <si>
    <t>Degrees =</t>
  </si>
  <si>
    <t>Minutes =</t>
  </si>
  <si>
    <t>Declination =</t>
  </si>
  <si>
    <t>Latitude =</t>
  </si>
  <si>
    <t>Zenith Dist =</t>
  </si>
  <si>
    <t>Eq. of time +</t>
  </si>
  <si>
    <t>Eq. of time -</t>
  </si>
  <si>
    <t>Longitude =</t>
  </si>
  <si>
    <t>a =</t>
  </si>
  <si>
    <t>b =</t>
  </si>
  <si>
    <t>c =</t>
  </si>
  <si>
    <t>Hemisphere =</t>
  </si>
  <si>
    <t>N</t>
  </si>
  <si>
    <t>SAME =</t>
  </si>
  <si>
    <t>|L| =</t>
  </si>
  <si>
    <t>|D| =</t>
  </si>
  <si>
    <t>S</t>
  </si>
  <si>
    <t>Noon Altitude =</t>
  </si>
  <si>
    <t>Sun bearing =</t>
  </si>
  <si>
    <t>|EoT int| =</t>
  </si>
  <si>
    <t>|EoT past| =</t>
  </si>
  <si>
    <t>|EoT next| =</t>
  </si>
  <si>
    <t>Noon UT =</t>
  </si>
  <si>
    <t>P =</t>
  </si>
  <si>
    <t>Q =</t>
  </si>
  <si>
    <t>R =</t>
  </si>
  <si>
    <t>S =</t>
  </si>
  <si>
    <t>T =</t>
  </si>
  <si>
    <t>U =</t>
  </si>
  <si>
    <t>V =</t>
  </si>
  <si>
    <t>D =</t>
  </si>
  <si>
    <t>N =</t>
  </si>
  <si>
    <t>xmin =</t>
  </si>
  <si>
    <t>xmax =</t>
  </si>
  <si>
    <t>xmax-xmin =</t>
  </si>
  <si>
    <t>Course =</t>
  </si>
  <si>
    <t>Speed (kn) =</t>
  </si>
  <si>
    <t>Speed N/S</t>
  </si>
  <si>
    <t>Speed E/W</t>
  </si>
  <si>
    <t>Course (rad)</t>
  </si>
  <si>
    <t>Decrate N/S</t>
  </si>
  <si>
    <t>Sun bearing</t>
  </si>
  <si>
    <t>Lon at LAN =</t>
  </si>
  <si>
    <t>DR corr =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</si>
  <si>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</si>
  <si>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</si>
  <si>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</si>
  <si>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</si>
  <si>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</si>
  <si>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</si>
  <si>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</si>
  <si>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</si>
  <si>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</si>
  <si>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</si>
  <si>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</si>
  <si>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</si>
  <si>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</si>
  <si>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Days in year</t>
  </si>
  <si>
    <t>Month =</t>
  </si>
  <si>
    <t>Day =</t>
  </si>
  <si>
    <t>Days max</t>
  </si>
  <si>
    <t>Days total =</t>
  </si>
  <si>
    <t>Phase (deg) =</t>
  </si>
  <si>
    <t>Phase (rad) =</t>
  </si>
  <si>
    <t>(')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</si>
</sst>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\ ???/???"/>
    <numFmt numFmtId="166" formatCode="0.0"/>
    <numFmt numFmtId="167" formatCode="00.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21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1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66" fontId="0" fillId="0" borderId="0" xfId="0" applyNumberFormat="1" applyFill="1" applyAlignment="1">
      <alignment/>
    </xf>
    <xf numFmtId="21" fontId="0" fillId="0" borderId="0" xfId="0" applyNumberFormat="1" applyFill="1" applyAlignment="1">
      <alignment horizontal="right"/>
    </xf>
    <xf numFmtId="21" fontId="2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166" fontId="0" fillId="0" borderId="0" xfId="0" applyNumberFormat="1" applyFill="1" applyAlignment="1">
      <alignment horizontal="right"/>
    </xf>
    <xf numFmtId="21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165" fontId="0" fillId="0" borderId="0" xfId="0" applyNumberFormat="1" applyFill="1" applyAlignment="1" applyProtection="1">
      <alignment horizontal="right"/>
      <protection/>
    </xf>
    <xf numFmtId="167" fontId="0" fillId="33" borderId="0" xfId="0" applyNumberFormat="1" applyFill="1" applyAlignment="1" applyProtection="1">
      <alignment horizontal="left"/>
      <protection/>
    </xf>
    <xf numFmtId="167" fontId="0" fillId="33" borderId="10" xfId="0" applyNumberFormat="1" applyFill="1" applyBorder="1" applyAlignment="1" applyProtection="1">
      <alignment horizontal="left"/>
      <protection/>
    </xf>
    <xf numFmtId="0" fontId="2" fillId="34" borderId="10" xfId="0" applyNumberFormat="1" applyFont="1" applyFill="1" applyBorder="1" applyAlignment="1" applyProtection="1">
      <alignment horizontal="left"/>
      <protection locked="0"/>
    </xf>
    <xf numFmtId="0" fontId="2" fillId="34" borderId="10" xfId="0" applyFont="1" applyFill="1" applyBorder="1" applyAlignment="1" applyProtection="1">
      <alignment horizontal="left"/>
      <protection locked="0"/>
    </xf>
    <xf numFmtId="21" fontId="2" fillId="34" borderId="10" xfId="0" applyNumberFormat="1" applyFont="1" applyFill="1" applyBorder="1" applyAlignment="1" applyProtection="1">
      <alignment horizontal="right"/>
      <protection locked="0"/>
    </xf>
    <xf numFmtId="21" fontId="0" fillId="35" borderId="10" xfId="0" applyNumberFormat="1" applyFill="1" applyBorder="1" applyAlignment="1">
      <alignment horizontal="right"/>
    </xf>
    <xf numFmtId="165" fontId="2" fillId="34" borderId="10" xfId="0" applyNumberFormat="1" applyFont="1" applyFill="1" applyBorder="1" applyAlignment="1" applyProtection="1">
      <alignment/>
      <protection locked="0"/>
    </xf>
    <xf numFmtId="2" fontId="1" fillId="36" borderId="10" xfId="0" applyNumberFormat="1" applyFont="1" applyFill="1" applyBorder="1" applyAlignment="1">
      <alignment/>
    </xf>
    <xf numFmtId="1" fontId="0" fillId="36" borderId="10" xfId="0" applyNumberFormat="1" applyFill="1" applyBorder="1" applyAlignment="1">
      <alignment horizontal="right"/>
    </xf>
    <xf numFmtId="167" fontId="0" fillId="36" borderId="10" xfId="0" applyNumberFormat="1" applyFill="1" applyBorder="1" applyAlignment="1">
      <alignment/>
    </xf>
    <xf numFmtId="2" fontId="1" fillId="36" borderId="10" xfId="0" applyNumberFormat="1" applyFont="1" applyFill="1" applyBorder="1" applyAlignment="1">
      <alignment horizontal="right"/>
    </xf>
    <xf numFmtId="167" fontId="0" fillId="36" borderId="10" xfId="0" applyNumberFormat="1" applyFill="1" applyBorder="1" applyAlignment="1">
      <alignment horizontal="right"/>
    </xf>
    <xf numFmtId="165" fontId="2" fillId="34" borderId="10" xfId="0" applyNumberFormat="1" applyFont="1" applyFill="1" applyBorder="1" applyAlignment="1" applyProtection="1">
      <alignment horizontal="right"/>
      <protection locked="0"/>
    </xf>
    <xf numFmtId="167" fontId="2" fillId="33" borderId="10" xfId="0" applyNumberFormat="1" applyFont="1" applyFill="1" applyBorder="1" applyAlignment="1" applyProtection="1">
      <alignment horizontal="left"/>
      <protection/>
    </xf>
    <xf numFmtId="167" fontId="2" fillId="33" borderId="1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zoomScale="150" zoomScaleNormal="150" workbookViewId="0" topLeftCell="A1">
      <selection activeCell="A3" sqref="A3"/>
    </sheetView>
  </sheetViews>
  <sheetFormatPr defaultColWidth="11.00390625" defaultRowHeight="12.75"/>
  <cols>
    <col min="1" max="1" width="8.75390625" style="36" customWidth="1"/>
    <col min="2" max="2" width="10.625" style="44" customWidth="1"/>
    <col min="3" max="3" width="10.625" style="46" customWidth="1"/>
    <col min="4" max="4" width="10.625" style="31" customWidth="1"/>
    <col min="5" max="5" width="11.00390625" style="0" customWidth="1"/>
    <col min="6" max="6" width="9.875" style="0" customWidth="1"/>
    <col min="7" max="7" width="13.25390625" style="2" customWidth="1"/>
    <col min="8" max="8" width="11.00390625" style="0" bestFit="1" customWidth="1"/>
    <col min="9" max="9" width="11.00390625" style="27" customWidth="1"/>
    <col min="10" max="10" width="11.00390625" style="28" customWidth="1"/>
    <col min="14" max="14" width="10.75390625" style="4" customWidth="1"/>
    <col min="15" max="15" width="11.00390625" style="0" customWidth="1"/>
    <col min="16" max="16" width="9.875" style="4" customWidth="1"/>
  </cols>
  <sheetData>
    <row r="1" spans="1:21" ht="12.75">
      <c r="A1" s="36">
        <v>0.7322569444444444</v>
      </c>
      <c r="B1" s="44">
        <v>84.565</v>
      </c>
      <c r="C1" s="45">
        <f>ABS(B1-TRUNC(B1))*60</f>
        <v>33.899999999999864</v>
      </c>
      <c r="E1" s="8" t="s">
        <v>36</v>
      </c>
      <c r="F1" s="34">
        <v>0</v>
      </c>
      <c r="G1" s="2" t="s">
        <v>17</v>
      </c>
      <c r="H1" s="3">
        <f>P3-P2*P2/4/P1</f>
        <v>84.84341287499316</v>
      </c>
      <c r="I1" s="32">
        <f>ABS(H1-TRUNC(H1))*60</f>
        <v>50.604772499589785</v>
      </c>
      <c r="K1" t="s">
        <v>39</v>
      </c>
      <c r="M1">
        <f>IF(ISBLANK(A1),0,(A1-$P$18)/$P$20)</f>
        <v>0</v>
      </c>
      <c r="N1" s="4">
        <f>IF(ISBLANK(B1),0,B1+($K$8-$K$5)*($P$19-A1)*24*$K$11)</f>
        <v>84.56659829808247</v>
      </c>
      <c r="O1" s="10" t="s">
        <v>8</v>
      </c>
      <c r="P1" s="15">
        <f>(P12*P5*P10+P4*P6*P8+P4*P5*P9-P5*P5*P8-P4*P4*P10-P12*P6*P9)/P11</f>
        <v>-0.6236441634065025</v>
      </c>
      <c r="Q1">
        <f>IF(ISBLANK(M1),0,M1*M1)</f>
        <v>0</v>
      </c>
      <c r="R1">
        <f>IF(ISBLANK(M1),0,M1*M1*M1)</f>
        <v>0</v>
      </c>
      <c r="S1">
        <f>IF(ISBLANK(M1),0,M1*M1*M1*M1)</f>
        <v>0</v>
      </c>
      <c r="T1">
        <f>IF(ISBLANK(M1),0,M1*N1)</f>
        <v>0</v>
      </c>
      <c r="U1">
        <f>IF(ISBLANK(M1),0,M1*M1*N1)</f>
        <v>0</v>
      </c>
    </row>
    <row r="2" spans="1:21" ht="12.75">
      <c r="A2" s="36">
        <v>0.7330787037037036</v>
      </c>
      <c r="B2" s="44">
        <v>84.74166666666666</v>
      </c>
      <c r="C2" s="45">
        <f aca="true" t="shared" si="0" ref="C2:C65">ABS(B2-TRUNC(B2))*60</f>
        <v>44.4999999999996</v>
      </c>
      <c r="E2" s="8" t="s">
        <v>35</v>
      </c>
      <c r="F2" s="34">
        <v>0</v>
      </c>
      <c r="G2" s="2" t="s">
        <v>4</v>
      </c>
      <c r="H2" s="3">
        <f>90-H1</f>
        <v>5.156587125006837</v>
      </c>
      <c r="I2" s="32">
        <f>ABS(H2-TRUNC(H2))*60</f>
        <v>9.395227500410215</v>
      </c>
      <c r="K2">
        <f>RADIANS(F2)</f>
        <v>0</v>
      </c>
      <c r="M2">
        <f aca="true" t="shared" si="1" ref="M2:M65">IF(ISBLANK(A2),0,(A2-$P$18)/$P$20)</f>
        <v>0.12199312714775896</v>
      </c>
      <c r="N2" s="4">
        <f aca="true" t="shared" si="2" ref="N2:N65">IF(ISBLANK(B2),0,B2+($K$8-$K$5)*($P$19-A2)*24*$K$11)</f>
        <v>84.74306998336793</v>
      </c>
      <c r="O2" s="11" t="s">
        <v>9</v>
      </c>
      <c r="P2" s="15">
        <f>(P12*P7*P9+P4*P5*P10+P5*P6*P8-P5*P5*P9-P4*P7*P8-P12*P6*P10)/P11</f>
        <v>-0.6470871398768498</v>
      </c>
      <c r="Q2">
        <f aca="true" t="shared" si="3" ref="Q2:Q13">IF(ISBLANK(M2),0,M2*M2)</f>
        <v>0.014882323071289285</v>
      </c>
      <c r="R2">
        <f aca="true" t="shared" si="4" ref="R2:R13">IF(ISBLANK(M2),0,M2*M2*M2)</f>
        <v>0.0018155411306898205</v>
      </c>
      <c r="S2">
        <f aca="true" t="shared" si="5" ref="S2:S13">IF(ISBLANK(M2),0,M2*M2*M2*M2)</f>
        <v>0.00022148353999822934</v>
      </c>
      <c r="T2">
        <f aca="true" t="shared" si="6" ref="T2:T13">IF(ISBLANK(M2),0,M2*N2)</f>
        <v>10.33807211137244</v>
      </c>
      <c r="U2">
        <f aca="true" t="shared" si="7" ref="U2:U13">IF(ISBLANK(M2),0,M2*M2*N2)</f>
        <v>1.261173745545359</v>
      </c>
    </row>
    <row r="3" spans="1:21" ht="12.75">
      <c r="A3" s="36">
        <v>0.7344791666666667</v>
      </c>
      <c r="B3" s="44">
        <v>84.365</v>
      </c>
      <c r="C3" s="45">
        <f t="shared" si="0"/>
        <v>21.899999999999693</v>
      </c>
      <c r="G3" s="8" t="s">
        <v>2</v>
      </c>
      <c r="H3" s="38">
        <v>19.476666666666667</v>
      </c>
      <c r="I3" s="33">
        <f>ABS(H3-TRUNC(H3))*60</f>
        <v>28.599999999999994</v>
      </c>
      <c r="M3">
        <f t="shared" si="1"/>
        <v>0.3298969072164998</v>
      </c>
      <c r="N3" s="4">
        <f t="shared" si="2"/>
        <v>84.36607102448825</v>
      </c>
      <c r="O3" s="11" t="s">
        <v>10</v>
      </c>
      <c r="P3" s="15">
        <f>(P5*P7*P8+P5*P6*P9+P4*P6*P10-P5*P5*P10-P4*P7*P9-P6*P6*P8)/P11</f>
        <v>84.6755600387272</v>
      </c>
      <c r="Q3">
        <f t="shared" si="3"/>
        <v>0.10883196939101186</v>
      </c>
      <c r="R3">
        <f t="shared" si="4"/>
        <v>0.035903330108375583</v>
      </c>
      <c r="S3">
        <f t="shared" si="5"/>
        <v>0.011844397561526143</v>
      </c>
      <c r="T3">
        <f t="shared" si="6"/>
        <v>27.832105904986232</v>
      </c>
      <c r="U3">
        <f t="shared" si="7"/>
        <v>9.181725659377038</v>
      </c>
    </row>
    <row r="4" spans="1:21" ht="12.75">
      <c r="A4" s="36">
        <v>0.7363425925925925</v>
      </c>
      <c r="B4" s="44">
        <v>84.09833333333333</v>
      </c>
      <c r="C4" s="45">
        <f t="shared" si="0"/>
        <v>5.89999999999975</v>
      </c>
      <c r="E4" s="7" t="s">
        <v>31</v>
      </c>
      <c r="F4" s="34">
        <v>6</v>
      </c>
      <c r="G4" s="8" t="s">
        <v>11</v>
      </c>
      <c r="H4" s="38" t="s">
        <v>12</v>
      </c>
      <c r="I4" s="17"/>
      <c r="K4" t="s">
        <v>37</v>
      </c>
      <c r="M4">
        <f t="shared" si="1"/>
        <v>0.6065292096219832</v>
      </c>
      <c r="N4" s="4">
        <f t="shared" si="2"/>
        <v>84.0989622169431</v>
      </c>
      <c r="O4" s="11" t="s">
        <v>23</v>
      </c>
      <c r="P4" s="14">
        <f>SUM(M1:M98)</f>
        <v>2.853951890034362</v>
      </c>
      <c r="Q4">
        <f t="shared" si="3"/>
        <v>0.36787768212466765</v>
      </c>
      <c r="R4">
        <f t="shared" si="4"/>
        <v>0.22312855977664184</v>
      </c>
      <c r="S4">
        <f t="shared" si="5"/>
        <v>0.13533398900541802</v>
      </c>
      <c r="T4">
        <f t="shared" si="6"/>
        <v>51.008477083471526</v>
      </c>
      <c r="U4">
        <f t="shared" si="7"/>
        <v>30.938131289459026</v>
      </c>
    </row>
    <row r="5" spans="1:21" ht="12.75">
      <c r="A5" s="36">
        <v>0.7376157407407408</v>
      </c>
      <c r="B5" s="44">
        <v>83.635</v>
      </c>
      <c r="C5" s="45">
        <f t="shared" si="0"/>
        <v>38.10000000000031</v>
      </c>
      <c r="G5" s="8" t="s">
        <v>18</v>
      </c>
      <c r="H5" s="38" t="s">
        <v>16</v>
      </c>
      <c r="I5" s="17"/>
      <c r="K5">
        <f>F1*COS(K2)/60</f>
        <v>0</v>
      </c>
      <c r="M5">
        <f t="shared" si="1"/>
        <v>0.7955326460481202</v>
      </c>
      <c r="N5" s="4">
        <f t="shared" si="2"/>
        <v>83.63532679977975</v>
      </c>
      <c r="O5" s="11" t="s">
        <v>24</v>
      </c>
      <c r="P5" s="14">
        <f>SUM(Q1:Q98)</f>
        <v>2.1244641655152927</v>
      </c>
      <c r="Q5">
        <f t="shared" si="3"/>
        <v>0.6328721909283238</v>
      </c>
      <c r="R5">
        <f t="shared" si="4"/>
        <v>0.5034704886594806</v>
      </c>
      <c r="S5">
        <f t="shared" si="5"/>
        <v>0.40052721005041675</v>
      </c>
      <c r="T5">
        <f t="shared" si="6"/>
        <v>66.53463283212804</v>
      </c>
      <c r="U5">
        <f t="shared" si="7"/>
        <v>52.93047251078296</v>
      </c>
    </row>
    <row r="6" spans="1:21" ht="12.75">
      <c r="A6" s="36">
        <v>0.7389930555555555</v>
      </c>
      <c r="B6" s="44">
        <v>83.47166666666666</v>
      </c>
      <c r="C6" s="45">
        <f t="shared" si="0"/>
        <v>28.29999999999984</v>
      </c>
      <c r="E6" s="8" t="s">
        <v>58</v>
      </c>
      <c r="F6" s="34">
        <v>5</v>
      </c>
      <c r="G6" s="9" t="s">
        <v>13</v>
      </c>
      <c r="H6" s="4" t="b">
        <f>OR(AND(H3&gt;=0,H4="N"),AND(H3&lt;=0,H4="S"))</f>
        <v>1</v>
      </c>
      <c r="I6" s="18"/>
      <c r="M6">
        <f t="shared" si="1"/>
        <v>1</v>
      </c>
      <c r="N6" s="4">
        <f t="shared" si="2"/>
        <v>83.47166666666666</v>
      </c>
      <c r="O6" s="11" t="s">
        <v>25</v>
      </c>
      <c r="P6" s="14">
        <f>SUM(R1:R98)</f>
        <v>1.764317919675188</v>
      </c>
      <c r="Q6">
        <f t="shared" si="3"/>
        <v>1</v>
      </c>
      <c r="R6">
        <f t="shared" si="4"/>
        <v>1</v>
      </c>
      <c r="S6">
        <f t="shared" si="5"/>
        <v>1</v>
      </c>
      <c r="T6">
        <f t="shared" si="6"/>
        <v>83.47166666666666</v>
      </c>
      <c r="U6">
        <f t="shared" si="7"/>
        <v>83.47166666666666</v>
      </c>
    </row>
    <row r="7" spans="3:21" ht="12.75">
      <c r="C7" s="45">
        <f t="shared" si="0"/>
        <v>0</v>
      </c>
      <c r="E7" s="8" t="s">
        <v>59</v>
      </c>
      <c r="F7" s="35">
        <v>17</v>
      </c>
      <c r="G7" s="2" t="s">
        <v>15</v>
      </c>
      <c r="H7" s="5">
        <f>ABS(H3)</f>
        <v>19.476666666666667</v>
      </c>
      <c r="I7" s="32">
        <f>ABS(H7-TRUNC(H7))*60</f>
        <v>28.599999999999994</v>
      </c>
      <c r="K7" t="s">
        <v>40</v>
      </c>
      <c r="L7" t="s">
        <v>64</v>
      </c>
      <c r="M7">
        <f t="shared" si="1"/>
        <v>0</v>
      </c>
      <c r="N7" s="4">
        <f t="shared" si="2"/>
        <v>0</v>
      </c>
      <c r="O7" s="11" t="s">
        <v>26</v>
      </c>
      <c r="P7" s="14">
        <f>SUM(S1:S98)</f>
        <v>1.547927080157359</v>
      </c>
      <c r="Q7">
        <f t="shared" si="3"/>
        <v>0</v>
      </c>
      <c r="R7">
        <f t="shared" si="4"/>
        <v>0</v>
      </c>
      <c r="S7">
        <f t="shared" si="5"/>
        <v>0</v>
      </c>
      <c r="T7">
        <f t="shared" si="6"/>
        <v>0</v>
      </c>
      <c r="U7">
        <f t="shared" si="7"/>
        <v>0</v>
      </c>
    </row>
    <row r="8" spans="3:21" ht="12.75">
      <c r="C8" s="45">
        <f t="shared" si="0"/>
        <v>0</v>
      </c>
      <c r="G8" s="2" t="s">
        <v>14</v>
      </c>
      <c r="H8" s="5">
        <f>IF(H6,IF(H4=H5,H7-H2,H7+H2),H2-H7)</f>
        <v>24.633253791673503</v>
      </c>
      <c r="I8" s="32">
        <f>ABS(H8-TRUNC(H8))*60</f>
        <v>37.99522750041021</v>
      </c>
      <c r="K8">
        <f>23.45*SIN(L31)*RADIANS(360/365)/24</f>
        <v>0.009886379891552789</v>
      </c>
      <c r="L8" s="30">
        <f>K8*60</f>
        <v>0.5931827934931674</v>
      </c>
      <c r="M8">
        <f t="shared" si="1"/>
        <v>0</v>
      </c>
      <c r="N8" s="4">
        <f t="shared" si="2"/>
        <v>0</v>
      </c>
      <c r="O8" s="11" t="s">
        <v>27</v>
      </c>
      <c r="P8" s="14">
        <f>SUM(N1:N98)</f>
        <v>504.88169498932814</v>
      </c>
      <c r="Q8">
        <f t="shared" si="3"/>
        <v>0</v>
      </c>
      <c r="R8">
        <f t="shared" si="4"/>
        <v>0</v>
      </c>
      <c r="S8">
        <f t="shared" si="5"/>
        <v>0</v>
      </c>
      <c r="T8">
        <f t="shared" si="6"/>
        <v>0</v>
      </c>
      <c r="U8">
        <f t="shared" si="7"/>
        <v>0</v>
      </c>
    </row>
    <row r="9" spans="3:21" ht="12.75">
      <c r="C9" s="45">
        <f t="shared" si="0"/>
        <v>0</v>
      </c>
      <c r="G9" s="6" t="s">
        <v>3</v>
      </c>
      <c r="H9" s="39">
        <f>IF(H4="N",H8,-H8)</f>
        <v>24.633253791673503</v>
      </c>
      <c r="I9" s="19"/>
      <c r="M9">
        <f t="shared" si="1"/>
        <v>0</v>
      </c>
      <c r="N9" s="4">
        <f t="shared" si="2"/>
        <v>0</v>
      </c>
      <c r="O9" s="12" t="s">
        <v>28</v>
      </c>
      <c r="P9" s="14">
        <f>SUM(T1:T98)</f>
        <v>239.1849545986249</v>
      </c>
      <c r="Q9">
        <f t="shared" si="3"/>
        <v>0</v>
      </c>
      <c r="R9">
        <f t="shared" si="4"/>
        <v>0</v>
      </c>
      <c r="S9">
        <f t="shared" si="5"/>
        <v>0</v>
      </c>
      <c r="T9">
        <f t="shared" si="6"/>
        <v>0</v>
      </c>
      <c r="U9">
        <f t="shared" si="7"/>
        <v>0</v>
      </c>
    </row>
    <row r="10" spans="3:21" ht="12.75">
      <c r="C10" s="45">
        <f t="shared" si="0"/>
        <v>0</v>
      </c>
      <c r="G10" s="2" t="s">
        <v>0</v>
      </c>
      <c r="H10" s="40">
        <f>TRUNC(H9)</f>
        <v>24</v>
      </c>
      <c r="I10" s="20"/>
      <c r="K10" t="s">
        <v>41</v>
      </c>
      <c r="M10">
        <f t="shared" si="1"/>
        <v>0</v>
      </c>
      <c r="N10" s="4">
        <f t="shared" si="2"/>
        <v>0</v>
      </c>
      <c r="O10" s="12" t="s">
        <v>29</v>
      </c>
      <c r="P10" s="14">
        <f>SUM(U1:U98)</f>
        <v>177.78316987183103</v>
      </c>
      <c r="Q10">
        <f t="shared" si="3"/>
        <v>0</v>
      </c>
      <c r="R10">
        <f t="shared" si="4"/>
        <v>0</v>
      </c>
      <c r="S10">
        <f t="shared" si="5"/>
        <v>0</v>
      </c>
      <c r="T10">
        <f t="shared" si="6"/>
        <v>0</v>
      </c>
      <c r="U10">
        <f t="shared" si="7"/>
        <v>0</v>
      </c>
    </row>
    <row r="11" spans="3:21" ht="12.75">
      <c r="C11" s="45">
        <f t="shared" si="0"/>
        <v>0</v>
      </c>
      <c r="G11" s="2" t="s">
        <v>1</v>
      </c>
      <c r="H11" s="41">
        <f>ABS((H9-H10)*60)</f>
        <v>37.99522750041021</v>
      </c>
      <c r="I11" s="21"/>
      <c r="K11">
        <f>IF(H5="S",1,-1)</f>
        <v>1</v>
      </c>
      <c r="M11">
        <f t="shared" si="1"/>
        <v>0</v>
      </c>
      <c r="N11" s="4">
        <f t="shared" si="2"/>
        <v>0</v>
      </c>
      <c r="O11" s="11" t="s">
        <v>30</v>
      </c>
      <c r="P11" s="14">
        <f>P12*P5*P7+2*P4*P5*P6-P5*P5*P5-P4*P4*P7-P12*P6*P6</f>
        <v>0.25234844523034994</v>
      </c>
      <c r="Q11">
        <f t="shared" si="3"/>
        <v>0</v>
      </c>
      <c r="R11">
        <f t="shared" si="4"/>
        <v>0</v>
      </c>
      <c r="S11">
        <f t="shared" si="5"/>
        <v>0</v>
      </c>
      <c r="T11">
        <f t="shared" si="6"/>
        <v>0</v>
      </c>
      <c r="U11">
        <f t="shared" si="7"/>
        <v>0</v>
      </c>
    </row>
    <row r="12" spans="3:21" ht="12.75">
      <c r="C12" s="45">
        <f t="shared" si="0"/>
        <v>0</v>
      </c>
      <c r="H12" s="4"/>
      <c r="I12" s="18"/>
      <c r="M12">
        <f t="shared" si="1"/>
        <v>0</v>
      </c>
      <c r="N12" s="4">
        <f t="shared" si="2"/>
        <v>0</v>
      </c>
      <c r="O12" s="11" t="s">
        <v>31</v>
      </c>
      <c r="P12" s="16">
        <f>F4</f>
        <v>6</v>
      </c>
      <c r="Q12">
        <f t="shared" si="3"/>
        <v>0</v>
      </c>
      <c r="R12">
        <f t="shared" si="4"/>
        <v>0</v>
      </c>
      <c r="S12">
        <f t="shared" si="5"/>
        <v>0</v>
      </c>
      <c r="T12">
        <f t="shared" si="6"/>
        <v>0</v>
      </c>
      <c r="U12">
        <f t="shared" si="7"/>
        <v>0</v>
      </c>
    </row>
    <row r="13" spans="3:21" ht="12.75">
      <c r="C13" s="45">
        <f t="shared" si="0"/>
        <v>0</v>
      </c>
      <c r="E13" s="13"/>
      <c r="F13">
        <f>IF(H13&gt;0.5,H13-0.5,H13)/0.5</f>
        <v>0.4575245652833053</v>
      </c>
      <c r="G13" s="6" t="s">
        <v>22</v>
      </c>
      <c r="H13" s="37">
        <f>(-P2/2/P1)*P20+P18</f>
        <v>0.7287622826416527</v>
      </c>
      <c r="I13" s="22"/>
      <c r="K13" t="s">
        <v>38</v>
      </c>
      <c r="M13">
        <f t="shared" si="1"/>
        <v>0</v>
      </c>
      <c r="N13" s="4">
        <f t="shared" si="2"/>
        <v>0</v>
      </c>
      <c r="Q13">
        <f t="shared" si="3"/>
        <v>0</v>
      </c>
      <c r="R13">
        <f t="shared" si="4"/>
        <v>0</v>
      </c>
      <c r="S13">
        <f t="shared" si="5"/>
        <v>0</v>
      </c>
      <c r="T13">
        <f t="shared" si="6"/>
        <v>0</v>
      </c>
      <c r="U13">
        <f t="shared" si="7"/>
        <v>0</v>
      </c>
    </row>
    <row r="14" spans="3:21" ht="12.75">
      <c r="C14" s="45">
        <f t="shared" si="0"/>
        <v>0</v>
      </c>
      <c r="E14" s="8" t="s">
        <v>20</v>
      </c>
      <c r="F14" s="36">
        <v>0</v>
      </c>
      <c r="G14" s="8" t="s">
        <v>5</v>
      </c>
      <c r="H14" s="36">
        <v>0.002511574074074074</v>
      </c>
      <c r="I14" s="23"/>
      <c r="K14">
        <f>F1*SIN(K2)/60/COS(RADIANS(H9))</f>
        <v>0</v>
      </c>
      <c r="M14">
        <f t="shared" si="1"/>
        <v>0</v>
      </c>
      <c r="N14" s="4">
        <f t="shared" si="2"/>
        <v>0</v>
      </c>
      <c r="Q14">
        <f aca="true" t="shared" si="8" ref="Q14:Q77">IF(ISBLANK(M14),0,M14*M14)</f>
        <v>0</v>
      </c>
      <c r="R14">
        <f aca="true" t="shared" si="9" ref="R14:R77">IF(ISBLANK(M14),0,M14*M14*M14)</f>
        <v>0</v>
      </c>
      <c r="S14">
        <f aca="true" t="shared" si="10" ref="S14:S77">IF(ISBLANK(M14),0,M14*M14*M14*M14)</f>
        <v>0</v>
      </c>
      <c r="T14">
        <f aca="true" t="shared" si="11" ref="T14:T77">IF(ISBLANK(M14),0,M14*N14)</f>
        <v>0</v>
      </c>
      <c r="U14">
        <f aca="true" t="shared" si="12" ref="U14:U77">IF(ISBLANK(M14),0,M14*M14*N14)</f>
        <v>0</v>
      </c>
    </row>
    <row r="15" spans="3:21" ht="12.75">
      <c r="C15" s="45">
        <f t="shared" si="0"/>
        <v>0</v>
      </c>
      <c r="E15" s="8" t="s">
        <v>21</v>
      </c>
      <c r="F15" s="36">
        <v>0</v>
      </c>
      <c r="G15" s="8" t="s">
        <v>6</v>
      </c>
      <c r="H15" s="36"/>
      <c r="I15" s="23"/>
      <c r="M15">
        <f t="shared" si="1"/>
        <v>0</v>
      </c>
      <c r="N15" s="4">
        <f t="shared" si="2"/>
        <v>0</v>
      </c>
      <c r="Q15">
        <f t="shared" si="8"/>
        <v>0</v>
      </c>
      <c r="R15">
        <f t="shared" si="9"/>
        <v>0</v>
      </c>
      <c r="S15">
        <f t="shared" si="10"/>
        <v>0</v>
      </c>
      <c r="T15">
        <f t="shared" si="11"/>
        <v>0</v>
      </c>
      <c r="U15">
        <f t="shared" si="12"/>
        <v>0</v>
      </c>
    </row>
    <row r="16" spans="3:21" ht="12.75">
      <c r="C16" s="45">
        <f t="shared" si="0"/>
        <v>0</v>
      </c>
      <c r="E16" s="6" t="s">
        <v>19</v>
      </c>
      <c r="F16" s="37">
        <f>F14*(1-F13)+F15*F13</f>
        <v>0</v>
      </c>
      <c r="G16" s="6" t="s">
        <v>7</v>
      </c>
      <c r="H16" s="42">
        <f>P22+P23</f>
        <v>-83.25858841766164</v>
      </c>
      <c r="I16" s="24"/>
      <c r="J16" s="28" t="s">
        <v>44</v>
      </c>
      <c r="K16" t="s">
        <v>60</v>
      </c>
      <c r="L16" t="s">
        <v>57</v>
      </c>
      <c r="M16">
        <f t="shared" si="1"/>
        <v>0</v>
      </c>
      <c r="N16" s="4">
        <f t="shared" si="2"/>
        <v>0</v>
      </c>
      <c r="Q16">
        <f t="shared" si="8"/>
        <v>0</v>
      </c>
      <c r="R16">
        <f t="shared" si="9"/>
        <v>0</v>
      </c>
      <c r="S16">
        <f t="shared" si="10"/>
        <v>0</v>
      </c>
      <c r="T16">
        <f t="shared" si="11"/>
        <v>0</v>
      </c>
      <c r="U16">
        <f t="shared" si="12"/>
        <v>0</v>
      </c>
    </row>
    <row r="17" spans="3:21" ht="12.75">
      <c r="C17" s="45">
        <f t="shared" si="0"/>
        <v>0</v>
      </c>
      <c r="G17" s="2" t="s">
        <v>0</v>
      </c>
      <c r="H17" s="40">
        <f>TRUNC(H16)</f>
        <v>-83</v>
      </c>
      <c r="I17" s="20"/>
      <c r="J17" s="28" t="s">
        <v>45</v>
      </c>
      <c r="K17" s="29">
        <v>31</v>
      </c>
      <c r="L17" s="29">
        <f>IF($F$6&gt;1,K17,IF($F$6=1,$F$7-1,0))</f>
        <v>31</v>
      </c>
      <c r="M17">
        <f t="shared" si="1"/>
        <v>0</v>
      </c>
      <c r="N17" s="4">
        <f t="shared" si="2"/>
        <v>0</v>
      </c>
      <c r="Q17">
        <f t="shared" si="8"/>
        <v>0</v>
      </c>
      <c r="R17">
        <f t="shared" si="9"/>
        <v>0</v>
      </c>
      <c r="S17">
        <f t="shared" si="10"/>
        <v>0</v>
      </c>
      <c r="T17">
        <f t="shared" si="11"/>
        <v>0</v>
      </c>
      <c r="U17">
        <f t="shared" si="12"/>
        <v>0</v>
      </c>
    </row>
    <row r="18" spans="3:21" ht="12.75">
      <c r="C18" s="45">
        <f t="shared" si="0"/>
        <v>0</v>
      </c>
      <c r="G18" s="2" t="s">
        <v>1</v>
      </c>
      <c r="H18" s="43">
        <f>ABS((H16-H17)*60)</f>
        <v>15.515305059698505</v>
      </c>
      <c r="I18" s="25"/>
      <c r="J18" s="28" t="s">
        <v>46</v>
      </c>
      <c r="K18" s="29">
        <v>28</v>
      </c>
      <c r="L18" s="29">
        <f>IF($F$6&gt;2,K18,IF($F$6=2,$F$7-1,0))</f>
        <v>28</v>
      </c>
      <c r="M18">
        <f t="shared" si="1"/>
        <v>0</v>
      </c>
      <c r="N18" s="4">
        <f t="shared" si="2"/>
        <v>0</v>
      </c>
      <c r="O18" s="2" t="s">
        <v>32</v>
      </c>
      <c r="P18" s="14">
        <f>MIN(A1:A98)</f>
        <v>0.7322569444444444</v>
      </c>
      <c r="Q18">
        <f t="shared" si="8"/>
        <v>0</v>
      </c>
      <c r="R18">
        <f t="shared" si="9"/>
        <v>0</v>
      </c>
      <c r="S18">
        <f t="shared" si="10"/>
        <v>0</v>
      </c>
      <c r="T18">
        <f t="shared" si="11"/>
        <v>0</v>
      </c>
      <c r="U18">
        <f t="shared" si="12"/>
        <v>0</v>
      </c>
    </row>
    <row r="19" spans="3:21" ht="12.75">
      <c r="C19" s="45">
        <f t="shared" si="0"/>
        <v>0</v>
      </c>
      <c r="H19" s="4"/>
      <c r="I19" s="18"/>
      <c r="J19" s="28" t="s">
        <v>47</v>
      </c>
      <c r="K19" s="29">
        <v>31</v>
      </c>
      <c r="L19" s="29">
        <f>IF($F$6&gt;3,K19,IF($F$6=3,$F$7-1,0))</f>
        <v>31</v>
      </c>
      <c r="M19">
        <f t="shared" si="1"/>
        <v>0</v>
      </c>
      <c r="N19" s="4">
        <f t="shared" si="2"/>
        <v>0</v>
      </c>
      <c r="O19" s="2" t="s">
        <v>33</v>
      </c>
      <c r="P19" s="14">
        <f>MAX(A1:A98)</f>
        <v>0.7389930555555555</v>
      </c>
      <c r="Q19">
        <f t="shared" si="8"/>
        <v>0</v>
      </c>
      <c r="R19">
        <f t="shared" si="9"/>
        <v>0</v>
      </c>
      <c r="S19">
        <f t="shared" si="10"/>
        <v>0</v>
      </c>
      <c r="T19">
        <f t="shared" si="11"/>
        <v>0</v>
      </c>
      <c r="U19">
        <f t="shared" si="12"/>
        <v>0</v>
      </c>
    </row>
    <row r="20" spans="3:21" ht="12.75">
      <c r="C20" s="45">
        <f t="shared" si="0"/>
        <v>0</v>
      </c>
      <c r="H20" s="1"/>
      <c r="I20" s="26"/>
      <c r="J20" s="28" t="s">
        <v>48</v>
      </c>
      <c r="K20" s="29">
        <v>30</v>
      </c>
      <c r="L20" s="29">
        <f>IF($F$6&gt;4,K20,IF($F$6=4,$F$7-1,0))</f>
        <v>30</v>
      </c>
      <c r="M20">
        <f t="shared" si="1"/>
        <v>0</v>
      </c>
      <c r="N20" s="4">
        <f t="shared" si="2"/>
        <v>0</v>
      </c>
      <c r="O20" s="2" t="s">
        <v>34</v>
      </c>
      <c r="P20" s="14">
        <f>P19-P18</f>
        <v>0.006736111111111054</v>
      </c>
      <c r="Q20">
        <f t="shared" si="8"/>
        <v>0</v>
      </c>
      <c r="R20">
        <f t="shared" si="9"/>
        <v>0</v>
      </c>
      <c r="S20">
        <f t="shared" si="10"/>
        <v>0</v>
      </c>
      <c r="T20">
        <f t="shared" si="11"/>
        <v>0</v>
      </c>
      <c r="U20">
        <f t="shared" si="12"/>
        <v>0</v>
      </c>
    </row>
    <row r="21" spans="3:21" ht="12.75">
      <c r="C21" s="45">
        <f t="shared" si="0"/>
        <v>0</v>
      </c>
      <c r="H21" s="4"/>
      <c r="I21" s="18"/>
      <c r="J21" s="28" t="s">
        <v>49</v>
      </c>
      <c r="K21" s="29">
        <v>31</v>
      </c>
      <c r="L21" s="29">
        <f>IF($F$6&gt;5,K21,IF($F$6=5,$F$7-1,0))</f>
        <v>16</v>
      </c>
      <c r="M21">
        <f t="shared" si="1"/>
        <v>0</v>
      </c>
      <c r="N21" s="4">
        <f t="shared" si="2"/>
        <v>0</v>
      </c>
      <c r="Q21">
        <f t="shared" si="8"/>
        <v>0</v>
      </c>
      <c r="R21">
        <f t="shared" si="9"/>
        <v>0</v>
      </c>
      <c r="S21">
        <f t="shared" si="10"/>
        <v>0</v>
      </c>
      <c r="T21">
        <f t="shared" si="11"/>
        <v>0</v>
      </c>
      <c r="U21">
        <f t="shared" si="12"/>
        <v>0</v>
      </c>
    </row>
    <row r="22" spans="3:21" ht="12.75">
      <c r="C22" s="45">
        <f t="shared" si="0"/>
        <v>0</v>
      </c>
      <c r="H22" s="4"/>
      <c r="I22" s="18"/>
      <c r="J22" s="28" t="s">
        <v>50</v>
      </c>
      <c r="K22" s="29">
        <v>30</v>
      </c>
      <c r="L22" s="29">
        <f>IF($F$6&gt;6,K22,IF($F$6=6,$F$7-1,0))</f>
        <v>0</v>
      </c>
      <c r="M22">
        <f t="shared" si="1"/>
        <v>0</v>
      </c>
      <c r="N22" s="4">
        <f t="shared" si="2"/>
        <v>0</v>
      </c>
      <c r="O22" s="2" t="s">
        <v>42</v>
      </c>
      <c r="P22" s="4">
        <f>(12-(H13+H14-H15)*24)*15</f>
        <v>-83.25858841766164</v>
      </c>
      <c r="Q22">
        <f t="shared" si="8"/>
        <v>0</v>
      </c>
      <c r="R22">
        <f t="shared" si="9"/>
        <v>0</v>
      </c>
      <c r="S22">
        <f t="shared" si="10"/>
        <v>0</v>
      </c>
      <c r="T22">
        <f t="shared" si="11"/>
        <v>0</v>
      </c>
      <c r="U22">
        <f t="shared" si="12"/>
        <v>0</v>
      </c>
    </row>
    <row r="23" spans="3:21" ht="12.75">
      <c r="C23" s="45">
        <f t="shared" si="0"/>
        <v>0</v>
      </c>
      <c r="H23" s="4"/>
      <c r="I23" s="18"/>
      <c r="J23" s="28" t="s">
        <v>51</v>
      </c>
      <c r="K23" s="29">
        <v>31</v>
      </c>
      <c r="L23" s="29">
        <f>IF($F$6&gt;7,K23,IF($F$6=7,$F$7-1,0))</f>
        <v>0</v>
      </c>
      <c r="M23">
        <f t="shared" si="1"/>
        <v>0</v>
      </c>
      <c r="N23" s="4">
        <f t="shared" si="2"/>
        <v>0</v>
      </c>
      <c r="O23" s="2" t="s">
        <v>43</v>
      </c>
      <c r="P23" s="4">
        <f>K14*(P19-H13)*24</f>
        <v>0</v>
      </c>
      <c r="Q23">
        <f t="shared" si="8"/>
        <v>0</v>
      </c>
      <c r="R23">
        <f t="shared" si="9"/>
        <v>0</v>
      </c>
      <c r="S23">
        <f t="shared" si="10"/>
        <v>0</v>
      </c>
      <c r="T23">
        <f t="shared" si="11"/>
        <v>0</v>
      </c>
      <c r="U23">
        <f t="shared" si="12"/>
        <v>0</v>
      </c>
    </row>
    <row r="24" spans="3:21" ht="12.75">
      <c r="C24" s="45">
        <f t="shared" si="0"/>
        <v>0</v>
      </c>
      <c r="H24" s="4"/>
      <c r="I24" s="18"/>
      <c r="J24" s="28" t="s">
        <v>52</v>
      </c>
      <c r="K24" s="29">
        <v>31</v>
      </c>
      <c r="L24" s="29">
        <f>IF($F$6&gt;8,K24,IF($F$6=8,$F$7-1,0))</f>
        <v>0</v>
      </c>
      <c r="M24">
        <f t="shared" si="1"/>
        <v>0</v>
      </c>
      <c r="N24" s="4">
        <f t="shared" si="2"/>
        <v>0</v>
      </c>
      <c r="Q24">
        <f t="shared" si="8"/>
        <v>0</v>
      </c>
      <c r="R24">
        <f t="shared" si="9"/>
        <v>0</v>
      </c>
      <c r="S24">
        <f t="shared" si="10"/>
        <v>0</v>
      </c>
      <c r="T24">
        <f t="shared" si="11"/>
        <v>0</v>
      </c>
      <c r="U24">
        <f t="shared" si="12"/>
        <v>0</v>
      </c>
    </row>
    <row r="25" spans="3:21" ht="12.75">
      <c r="C25" s="45">
        <f t="shared" si="0"/>
        <v>0</v>
      </c>
      <c r="H25" s="4"/>
      <c r="I25" s="18"/>
      <c r="J25" s="28" t="s">
        <v>53</v>
      </c>
      <c r="K25" s="29">
        <v>30</v>
      </c>
      <c r="L25" s="29">
        <f>IF($F$6&gt;9,K25,IF($F$6=9,$F$7-1,0))</f>
        <v>0</v>
      </c>
      <c r="M25">
        <f t="shared" si="1"/>
        <v>0</v>
      </c>
      <c r="N25" s="4">
        <f t="shared" si="2"/>
        <v>0</v>
      </c>
      <c r="Q25">
        <f t="shared" si="8"/>
        <v>0</v>
      </c>
      <c r="R25">
        <f t="shared" si="9"/>
        <v>0</v>
      </c>
      <c r="S25">
        <f t="shared" si="10"/>
        <v>0</v>
      </c>
      <c r="T25">
        <f t="shared" si="11"/>
        <v>0</v>
      </c>
      <c r="U25">
        <f t="shared" si="12"/>
        <v>0</v>
      </c>
    </row>
    <row r="26" spans="3:21" ht="12.75">
      <c r="C26" s="45">
        <f t="shared" si="0"/>
        <v>0</v>
      </c>
      <c r="H26" s="4"/>
      <c r="I26" s="18"/>
      <c r="J26" s="28" t="s">
        <v>54</v>
      </c>
      <c r="K26" s="29">
        <v>31</v>
      </c>
      <c r="L26" s="29">
        <f>IF($F$6&gt;10,K26,IF($F$6=10,$F$7-1,0))</f>
        <v>0</v>
      </c>
      <c r="M26">
        <f t="shared" si="1"/>
        <v>0</v>
      </c>
      <c r="N26" s="4">
        <f t="shared" si="2"/>
        <v>0</v>
      </c>
      <c r="Q26">
        <f t="shared" si="8"/>
        <v>0</v>
      </c>
      <c r="R26">
        <f t="shared" si="9"/>
        <v>0</v>
      </c>
      <c r="S26">
        <f t="shared" si="10"/>
        <v>0</v>
      </c>
      <c r="T26">
        <f t="shared" si="11"/>
        <v>0</v>
      </c>
      <c r="U26">
        <f t="shared" si="12"/>
        <v>0</v>
      </c>
    </row>
    <row r="27" spans="3:21" ht="12.75">
      <c r="C27" s="45">
        <f t="shared" si="0"/>
        <v>0</v>
      </c>
      <c r="H27" s="4"/>
      <c r="I27" s="18"/>
      <c r="J27" s="28" t="s">
        <v>55</v>
      </c>
      <c r="K27" s="29">
        <v>30</v>
      </c>
      <c r="L27" s="29">
        <f>IF($F$6&gt;11,K27,IF($F$6=11,$F$7-1,0))</f>
        <v>0</v>
      </c>
      <c r="M27">
        <f t="shared" si="1"/>
        <v>0</v>
      </c>
      <c r="N27" s="4">
        <f t="shared" si="2"/>
        <v>0</v>
      </c>
      <c r="Q27">
        <f t="shared" si="8"/>
        <v>0</v>
      </c>
      <c r="R27">
        <f t="shared" si="9"/>
        <v>0</v>
      </c>
      <c r="S27">
        <f t="shared" si="10"/>
        <v>0</v>
      </c>
      <c r="T27">
        <f t="shared" si="11"/>
        <v>0</v>
      </c>
      <c r="U27">
        <f t="shared" si="12"/>
        <v>0</v>
      </c>
    </row>
    <row r="28" spans="3:21" ht="12.75">
      <c r="C28" s="45">
        <f t="shared" si="0"/>
        <v>0</v>
      </c>
      <c r="H28" s="4"/>
      <c r="I28" s="18"/>
      <c r="J28" s="28" t="s">
        <v>56</v>
      </c>
      <c r="K28" s="29">
        <v>31</v>
      </c>
      <c r="L28" s="29">
        <f>IF($F$6&gt;12,K28,IF($F$6=12,$F$7-1,0))</f>
        <v>0</v>
      </c>
      <c r="M28">
        <f t="shared" si="1"/>
        <v>0</v>
      </c>
      <c r="N28" s="4">
        <f t="shared" si="2"/>
        <v>0</v>
      </c>
      <c r="Q28">
        <f t="shared" si="8"/>
        <v>0</v>
      </c>
      <c r="R28">
        <f t="shared" si="9"/>
        <v>0</v>
      </c>
      <c r="S28">
        <f t="shared" si="10"/>
        <v>0</v>
      </c>
      <c r="T28">
        <f t="shared" si="11"/>
        <v>0</v>
      </c>
      <c r="U28">
        <f t="shared" si="12"/>
        <v>0</v>
      </c>
    </row>
    <row r="29" spans="3:21" ht="12.75">
      <c r="C29" s="45">
        <f t="shared" si="0"/>
        <v>0</v>
      </c>
      <c r="H29" s="4"/>
      <c r="I29" s="18"/>
      <c r="K29" t="s">
        <v>61</v>
      </c>
      <c r="L29" s="29">
        <f>SUM(L17:L28)</f>
        <v>136</v>
      </c>
      <c r="M29">
        <f t="shared" si="1"/>
        <v>0</v>
      </c>
      <c r="N29" s="4">
        <f t="shared" si="2"/>
        <v>0</v>
      </c>
      <c r="Q29">
        <f t="shared" si="8"/>
        <v>0</v>
      </c>
      <c r="R29">
        <f t="shared" si="9"/>
        <v>0</v>
      </c>
      <c r="S29">
        <f t="shared" si="10"/>
        <v>0</v>
      </c>
      <c r="T29">
        <f t="shared" si="11"/>
        <v>0</v>
      </c>
      <c r="U29">
        <f t="shared" si="12"/>
        <v>0</v>
      </c>
    </row>
    <row r="30" spans="3:21" ht="12.75">
      <c r="C30" s="45">
        <f t="shared" si="0"/>
        <v>0</v>
      </c>
      <c r="H30" s="4"/>
      <c r="I30" s="18"/>
      <c r="K30" t="s">
        <v>62</v>
      </c>
      <c r="L30">
        <f>360/365*(L29+10)</f>
        <v>144</v>
      </c>
      <c r="M30">
        <f t="shared" si="1"/>
        <v>0</v>
      </c>
      <c r="N30" s="4">
        <f t="shared" si="2"/>
        <v>0</v>
      </c>
      <c r="Q30">
        <f t="shared" si="8"/>
        <v>0</v>
      </c>
      <c r="R30">
        <f t="shared" si="9"/>
        <v>0</v>
      </c>
      <c r="S30">
        <f t="shared" si="10"/>
        <v>0</v>
      </c>
      <c r="T30">
        <f t="shared" si="11"/>
        <v>0</v>
      </c>
      <c r="U30">
        <f t="shared" si="12"/>
        <v>0</v>
      </c>
    </row>
    <row r="31" spans="3:21" ht="12.75">
      <c r="C31" s="45">
        <f t="shared" si="0"/>
        <v>0</v>
      </c>
      <c r="H31" s="4"/>
      <c r="I31" s="18"/>
      <c r="K31" t="s">
        <v>63</v>
      </c>
      <c r="L31">
        <f>RADIANS(L30)</f>
        <v>2.5132741228718345</v>
      </c>
      <c r="M31">
        <f t="shared" si="1"/>
        <v>0</v>
      </c>
      <c r="N31" s="4">
        <f t="shared" si="2"/>
        <v>0</v>
      </c>
      <c r="Q31">
        <f t="shared" si="8"/>
        <v>0</v>
      </c>
      <c r="R31">
        <f t="shared" si="9"/>
        <v>0</v>
      </c>
      <c r="S31">
        <f t="shared" si="10"/>
        <v>0</v>
      </c>
      <c r="T31">
        <f t="shared" si="11"/>
        <v>0</v>
      </c>
      <c r="U31">
        <f t="shared" si="12"/>
        <v>0</v>
      </c>
    </row>
    <row r="32" spans="3:21" ht="12.75">
      <c r="C32" s="45">
        <f t="shared" si="0"/>
        <v>0</v>
      </c>
      <c r="H32" s="4"/>
      <c r="I32" s="18"/>
      <c r="M32">
        <f t="shared" si="1"/>
        <v>0</v>
      </c>
      <c r="N32" s="4">
        <f t="shared" si="2"/>
        <v>0</v>
      </c>
      <c r="Q32">
        <f t="shared" si="8"/>
        <v>0</v>
      </c>
      <c r="R32">
        <f t="shared" si="9"/>
        <v>0</v>
      </c>
      <c r="S32">
        <f t="shared" si="10"/>
        <v>0</v>
      </c>
      <c r="T32">
        <f t="shared" si="11"/>
        <v>0</v>
      </c>
      <c r="U32">
        <f t="shared" si="12"/>
        <v>0</v>
      </c>
    </row>
    <row r="33" spans="3:21" ht="12.75">
      <c r="C33" s="45">
        <f t="shared" si="0"/>
        <v>0</v>
      </c>
      <c r="H33" s="4"/>
      <c r="I33" s="18"/>
      <c r="M33">
        <f t="shared" si="1"/>
        <v>0</v>
      </c>
      <c r="N33" s="4">
        <f t="shared" si="2"/>
        <v>0</v>
      </c>
      <c r="Q33">
        <f t="shared" si="8"/>
        <v>0</v>
      </c>
      <c r="R33">
        <f t="shared" si="9"/>
        <v>0</v>
      </c>
      <c r="S33">
        <f t="shared" si="10"/>
        <v>0</v>
      </c>
      <c r="T33">
        <f t="shared" si="11"/>
        <v>0</v>
      </c>
      <c r="U33">
        <f t="shared" si="12"/>
        <v>0</v>
      </c>
    </row>
    <row r="34" spans="3:21" ht="12.75">
      <c r="C34" s="45">
        <f t="shared" si="0"/>
        <v>0</v>
      </c>
      <c r="M34">
        <f t="shared" si="1"/>
        <v>0</v>
      </c>
      <c r="N34" s="4">
        <f t="shared" si="2"/>
        <v>0</v>
      </c>
      <c r="Q34">
        <f t="shared" si="8"/>
        <v>0</v>
      </c>
      <c r="R34">
        <f t="shared" si="9"/>
        <v>0</v>
      </c>
      <c r="S34">
        <f t="shared" si="10"/>
        <v>0</v>
      </c>
      <c r="T34">
        <f t="shared" si="11"/>
        <v>0</v>
      </c>
      <c r="U34">
        <f t="shared" si="12"/>
        <v>0</v>
      </c>
    </row>
    <row r="35" spans="3:21" ht="12.75">
      <c r="C35" s="45">
        <f t="shared" si="0"/>
        <v>0</v>
      </c>
      <c r="M35">
        <f t="shared" si="1"/>
        <v>0</v>
      </c>
      <c r="N35" s="4">
        <f t="shared" si="2"/>
        <v>0</v>
      </c>
      <c r="Q35">
        <f t="shared" si="8"/>
        <v>0</v>
      </c>
      <c r="R35">
        <f t="shared" si="9"/>
        <v>0</v>
      </c>
      <c r="S35">
        <f t="shared" si="10"/>
        <v>0</v>
      </c>
      <c r="T35">
        <f t="shared" si="11"/>
        <v>0</v>
      </c>
      <c r="U35">
        <f t="shared" si="12"/>
        <v>0</v>
      </c>
    </row>
    <row r="36" spans="3:21" ht="12.75">
      <c r="C36" s="45">
        <f t="shared" si="0"/>
        <v>0</v>
      </c>
      <c r="M36">
        <f t="shared" si="1"/>
        <v>0</v>
      </c>
      <c r="N36" s="4">
        <f t="shared" si="2"/>
        <v>0</v>
      </c>
      <c r="Q36">
        <f t="shared" si="8"/>
        <v>0</v>
      </c>
      <c r="R36">
        <f t="shared" si="9"/>
        <v>0</v>
      </c>
      <c r="S36">
        <f t="shared" si="10"/>
        <v>0</v>
      </c>
      <c r="T36">
        <f t="shared" si="11"/>
        <v>0</v>
      </c>
      <c r="U36">
        <f t="shared" si="12"/>
        <v>0</v>
      </c>
    </row>
    <row r="37" spans="3:21" ht="12.75">
      <c r="C37" s="45">
        <f t="shared" si="0"/>
        <v>0</v>
      </c>
      <c r="M37">
        <f t="shared" si="1"/>
        <v>0</v>
      </c>
      <c r="N37" s="4">
        <f t="shared" si="2"/>
        <v>0</v>
      </c>
      <c r="Q37">
        <f t="shared" si="8"/>
        <v>0</v>
      </c>
      <c r="R37">
        <f t="shared" si="9"/>
        <v>0</v>
      </c>
      <c r="S37">
        <f t="shared" si="10"/>
        <v>0</v>
      </c>
      <c r="T37">
        <f t="shared" si="11"/>
        <v>0</v>
      </c>
      <c r="U37">
        <f t="shared" si="12"/>
        <v>0</v>
      </c>
    </row>
    <row r="38" spans="3:21" ht="12.75">
      <c r="C38" s="45">
        <f t="shared" si="0"/>
        <v>0</v>
      </c>
      <c r="M38">
        <f t="shared" si="1"/>
        <v>0</v>
      </c>
      <c r="N38" s="4">
        <f t="shared" si="2"/>
        <v>0</v>
      </c>
      <c r="Q38">
        <f t="shared" si="8"/>
        <v>0</v>
      </c>
      <c r="R38">
        <f t="shared" si="9"/>
        <v>0</v>
      </c>
      <c r="S38">
        <f t="shared" si="10"/>
        <v>0</v>
      </c>
      <c r="T38">
        <f t="shared" si="11"/>
        <v>0</v>
      </c>
      <c r="U38">
        <f t="shared" si="12"/>
        <v>0</v>
      </c>
    </row>
    <row r="39" spans="3:21" ht="12.75">
      <c r="C39" s="45">
        <f t="shared" si="0"/>
        <v>0</v>
      </c>
      <c r="M39">
        <f t="shared" si="1"/>
        <v>0</v>
      </c>
      <c r="N39" s="4">
        <f t="shared" si="2"/>
        <v>0</v>
      </c>
      <c r="Q39">
        <f t="shared" si="8"/>
        <v>0</v>
      </c>
      <c r="R39">
        <f t="shared" si="9"/>
        <v>0</v>
      </c>
      <c r="S39">
        <f t="shared" si="10"/>
        <v>0</v>
      </c>
      <c r="T39">
        <f t="shared" si="11"/>
        <v>0</v>
      </c>
      <c r="U39">
        <f t="shared" si="12"/>
        <v>0</v>
      </c>
    </row>
    <row r="40" spans="3:21" ht="12.75">
      <c r="C40" s="45">
        <f t="shared" si="0"/>
        <v>0</v>
      </c>
      <c r="M40">
        <f t="shared" si="1"/>
        <v>0</v>
      </c>
      <c r="N40" s="4">
        <f t="shared" si="2"/>
        <v>0</v>
      </c>
      <c r="Q40">
        <f t="shared" si="8"/>
        <v>0</v>
      </c>
      <c r="R40">
        <f t="shared" si="9"/>
        <v>0</v>
      </c>
      <c r="S40">
        <f t="shared" si="10"/>
        <v>0</v>
      </c>
      <c r="T40">
        <f t="shared" si="11"/>
        <v>0</v>
      </c>
      <c r="U40">
        <f t="shared" si="12"/>
        <v>0</v>
      </c>
    </row>
    <row r="41" spans="3:21" ht="12.75">
      <c r="C41" s="45">
        <f t="shared" si="0"/>
        <v>0</v>
      </c>
      <c r="M41">
        <f t="shared" si="1"/>
        <v>0</v>
      </c>
      <c r="N41" s="4">
        <f t="shared" si="2"/>
        <v>0</v>
      </c>
      <c r="Q41">
        <f t="shared" si="8"/>
        <v>0</v>
      </c>
      <c r="R41">
        <f t="shared" si="9"/>
        <v>0</v>
      </c>
      <c r="S41">
        <f t="shared" si="10"/>
        <v>0</v>
      </c>
      <c r="T41">
        <f t="shared" si="11"/>
        <v>0</v>
      </c>
      <c r="U41">
        <f t="shared" si="12"/>
        <v>0</v>
      </c>
    </row>
    <row r="42" spans="3:21" ht="12.75">
      <c r="C42" s="45">
        <f t="shared" si="0"/>
        <v>0</v>
      </c>
      <c r="M42">
        <f t="shared" si="1"/>
        <v>0</v>
      </c>
      <c r="N42" s="4">
        <f t="shared" si="2"/>
        <v>0</v>
      </c>
      <c r="Q42">
        <f t="shared" si="8"/>
        <v>0</v>
      </c>
      <c r="R42">
        <f t="shared" si="9"/>
        <v>0</v>
      </c>
      <c r="S42">
        <f t="shared" si="10"/>
        <v>0</v>
      </c>
      <c r="T42">
        <f t="shared" si="11"/>
        <v>0</v>
      </c>
      <c r="U42">
        <f t="shared" si="12"/>
        <v>0</v>
      </c>
    </row>
    <row r="43" spans="3:21" ht="12.75">
      <c r="C43" s="45">
        <f t="shared" si="0"/>
        <v>0</v>
      </c>
      <c r="M43">
        <f t="shared" si="1"/>
        <v>0</v>
      </c>
      <c r="N43" s="4">
        <f t="shared" si="2"/>
        <v>0</v>
      </c>
      <c r="Q43">
        <f t="shared" si="8"/>
        <v>0</v>
      </c>
      <c r="R43">
        <f t="shared" si="9"/>
        <v>0</v>
      </c>
      <c r="S43">
        <f t="shared" si="10"/>
        <v>0</v>
      </c>
      <c r="T43">
        <f t="shared" si="11"/>
        <v>0</v>
      </c>
      <c r="U43">
        <f t="shared" si="12"/>
        <v>0</v>
      </c>
    </row>
    <row r="44" spans="3:21" ht="12.75">
      <c r="C44" s="45">
        <f t="shared" si="0"/>
        <v>0</v>
      </c>
      <c r="M44">
        <f t="shared" si="1"/>
        <v>0</v>
      </c>
      <c r="N44" s="4">
        <f t="shared" si="2"/>
        <v>0</v>
      </c>
      <c r="Q44">
        <f t="shared" si="8"/>
        <v>0</v>
      </c>
      <c r="R44">
        <f t="shared" si="9"/>
        <v>0</v>
      </c>
      <c r="S44">
        <f t="shared" si="10"/>
        <v>0</v>
      </c>
      <c r="T44">
        <f t="shared" si="11"/>
        <v>0</v>
      </c>
      <c r="U44">
        <f t="shared" si="12"/>
        <v>0</v>
      </c>
    </row>
    <row r="45" spans="3:21" ht="12.75">
      <c r="C45" s="45">
        <f t="shared" si="0"/>
        <v>0</v>
      </c>
      <c r="M45">
        <f t="shared" si="1"/>
        <v>0</v>
      </c>
      <c r="N45" s="4">
        <f t="shared" si="2"/>
        <v>0</v>
      </c>
      <c r="Q45">
        <f t="shared" si="8"/>
        <v>0</v>
      </c>
      <c r="R45">
        <f t="shared" si="9"/>
        <v>0</v>
      </c>
      <c r="S45">
        <f t="shared" si="10"/>
        <v>0</v>
      </c>
      <c r="T45">
        <f t="shared" si="11"/>
        <v>0</v>
      </c>
      <c r="U45">
        <f t="shared" si="12"/>
        <v>0</v>
      </c>
    </row>
    <row r="46" spans="3:21" ht="12.75">
      <c r="C46" s="45">
        <f t="shared" si="0"/>
        <v>0</v>
      </c>
      <c r="M46">
        <f t="shared" si="1"/>
        <v>0</v>
      </c>
      <c r="N46" s="4">
        <f t="shared" si="2"/>
        <v>0</v>
      </c>
      <c r="Q46">
        <f t="shared" si="8"/>
        <v>0</v>
      </c>
      <c r="R46">
        <f t="shared" si="9"/>
        <v>0</v>
      </c>
      <c r="S46">
        <f t="shared" si="10"/>
        <v>0</v>
      </c>
      <c r="T46">
        <f t="shared" si="11"/>
        <v>0</v>
      </c>
      <c r="U46">
        <f t="shared" si="12"/>
        <v>0</v>
      </c>
    </row>
    <row r="47" spans="3:21" ht="12.75">
      <c r="C47" s="45">
        <f t="shared" si="0"/>
        <v>0</v>
      </c>
      <c r="M47">
        <f t="shared" si="1"/>
        <v>0</v>
      </c>
      <c r="N47" s="4">
        <f t="shared" si="2"/>
        <v>0</v>
      </c>
      <c r="Q47">
        <f t="shared" si="8"/>
        <v>0</v>
      </c>
      <c r="R47">
        <f t="shared" si="9"/>
        <v>0</v>
      </c>
      <c r="S47">
        <f t="shared" si="10"/>
        <v>0</v>
      </c>
      <c r="T47">
        <f t="shared" si="11"/>
        <v>0</v>
      </c>
      <c r="U47">
        <f t="shared" si="12"/>
        <v>0</v>
      </c>
    </row>
    <row r="48" spans="3:21" ht="12.75">
      <c r="C48" s="45">
        <f t="shared" si="0"/>
        <v>0</v>
      </c>
      <c r="M48">
        <f t="shared" si="1"/>
        <v>0</v>
      </c>
      <c r="N48" s="4">
        <f t="shared" si="2"/>
        <v>0</v>
      </c>
      <c r="Q48">
        <f t="shared" si="8"/>
        <v>0</v>
      </c>
      <c r="R48">
        <f t="shared" si="9"/>
        <v>0</v>
      </c>
      <c r="S48">
        <f t="shared" si="10"/>
        <v>0</v>
      </c>
      <c r="T48">
        <f t="shared" si="11"/>
        <v>0</v>
      </c>
      <c r="U48">
        <f t="shared" si="12"/>
        <v>0</v>
      </c>
    </row>
    <row r="49" spans="3:21" ht="12.75">
      <c r="C49" s="45">
        <f t="shared" si="0"/>
        <v>0</v>
      </c>
      <c r="M49">
        <f t="shared" si="1"/>
        <v>0</v>
      </c>
      <c r="N49" s="4">
        <f t="shared" si="2"/>
        <v>0</v>
      </c>
      <c r="Q49">
        <f t="shared" si="8"/>
        <v>0</v>
      </c>
      <c r="R49">
        <f t="shared" si="9"/>
        <v>0</v>
      </c>
      <c r="S49">
        <f t="shared" si="10"/>
        <v>0</v>
      </c>
      <c r="T49">
        <f t="shared" si="11"/>
        <v>0</v>
      </c>
      <c r="U49">
        <f t="shared" si="12"/>
        <v>0</v>
      </c>
    </row>
    <row r="50" spans="3:21" ht="12.75">
      <c r="C50" s="45">
        <f t="shared" si="0"/>
        <v>0</v>
      </c>
      <c r="M50">
        <f t="shared" si="1"/>
        <v>0</v>
      </c>
      <c r="N50" s="4">
        <f t="shared" si="2"/>
        <v>0</v>
      </c>
      <c r="Q50">
        <f t="shared" si="8"/>
        <v>0</v>
      </c>
      <c r="R50">
        <f t="shared" si="9"/>
        <v>0</v>
      </c>
      <c r="S50">
        <f t="shared" si="10"/>
        <v>0</v>
      </c>
      <c r="T50">
        <f t="shared" si="11"/>
        <v>0</v>
      </c>
      <c r="U50">
        <f t="shared" si="12"/>
        <v>0</v>
      </c>
    </row>
    <row r="51" spans="3:21" ht="12.75">
      <c r="C51" s="45">
        <f t="shared" si="0"/>
        <v>0</v>
      </c>
      <c r="M51">
        <f t="shared" si="1"/>
        <v>0</v>
      </c>
      <c r="N51" s="4">
        <f t="shared" si="2"/>
        <v>0</v>
      </c>
      <c r="Q51">
        <f t="shared" si="8"/>
        <v>0</v>
      </c>
      <c r="R51">
        <f t="shared" si="9"/>
        <v>0</v>
      </c>
      <c r="S51">
        <f t="shared" si="10"/>
        <v>0</v>
      </c>
      <c r="T51">
        <f t="shared" si="11"/>
        <v>0</v>
      </c>
      <c r="U51">
        <f t="shared" si="12"/>
        <v>0</v>
      </c>
    </row>
    <row r="52" spans="3:21" ht="12.75">
      <c r="C52" s="45">
        <f t="shared" si="0"/>
        <v>0</v>
      </c>
      <c r="M52">
        <f t="shared" si="1"/>
        <v>0</v>
      </c>
      <c r="N52" s="4">
        <f t="shared" si="2"/>
        <v>0</v>
      </c>
      <c r="Q52">
        <f t="shared" si="8"/>
        <v>0</v>
      </c>
      <c r="R52">
        <f t="shared" si="9"/>
        <v>0</v>
      </c>
      <c r="S52">
        <f t="shared" si="10"/>
        <v>0</v>
      </c>
      <c r="T52">
        <f t="shared" si="11"/>
        <v>0</v>
      </c>
      <c r="U52">
        <f t="shared" si="12"/>
        <v>0</v>
      </c>
    </row>
    <row r="53" spans="3:21" ht="12.75">
      <c r="C53" s="45">
        <f t="shared" si="0"/>
        <v>0</v>
      </c>
      <c r="M53">
        <f t="shared" si="1"/>
        <v>0</v>
      </c>
      <c r="N53" s="4">
        <f t="shared" si="2"/>
        <v>0</v>
      </c>
      <c r="Q53">
        <f t="shared" si="8"/>
        <v>0</v>
      </c>
      <c r="R53">
        <f t="shared" si="9"/>
        <v>0</v>
      </c>
      <c r="S53">
        <f t="shared" si="10"/>
        <v>0</v>
      </c>
      <c r="T53">
        <f t="shared" si="11"/>
        <v>0</v>
      </c>
      <c r="U53">
        <f t="shared" si="12"/>
        <v>0</v>
      </c>
    </row>
    <row r="54" spans="3:21" ht="12.75">
      <c r="C54" s="45">
        <f t="shared" si="0"/>
        <v>0</v>
      </c>
      <c r="M54">
        <f t="shared" si="1"/>
        <v>0</v>
      </c>
      <c r="N54" s="4">
        <f t="shared" si="2"/>
        <v>0</v>
      </c>
      <c r="Q54">
        <f t="shared" si="8"/>
        <v>0</v>
      </c>
      <c r="R54">
        <f t="shared" si="9"/>
        <v>0</v>
      </c>
      <c r="S54">
        <f t="shared" si="10"/>
        <v>0</v>
      </c>
      <c r="T54">
        <f t="shared" si="11"/>
        <v>0</v>
      </c>
      <c r="U54">
        <f t="shared" si="12"/>
        <v>0</v>
      </c>
    </row>
    <row r="55" spans="3:21" ht="12.75">
      <c r="C55" s="45">
        <f t="shared" si="0"/>
        <v>0</v>
      </c>
      <c r="M55">
        <f t="shared" si="1"/>
        <v>0</v>
      </c>
      <c r="N55" s="4">
        <f t="shared" si="2"/>
        <v>0</v>
      </c>
      <c r="Q55">
        <f t="shared" si="8"/>
        <v>0</v>
      </c>
      <c r="R55">
        <f t="shared" si="9"/>
        <v>0</v>
      </c>
      <c r="S55">
        <f t="shared" si="10"/>
        <v>0</v>
      </c>
      <c r="T55">
        <f t="shared" si="11"/>
        <v>0</v>
      </c>
      <c r="U55">
        <f t="shared" si="12"/>
        <v>0</v>
      </c>
    </row>
    <row r="56" spans="3:21" ht="12.75">
      <c r="C56" s="45">
        <f t="shared" si="0"/>
        <v>0</v>
      </c>
      <c r="M56">
        <f t="shared" si="1"/>
        <v>0</v>
      </c>
      <c r="N56" s="4">
        <f t="shared" si="2"/>
        <v>0</v>
      </c>
      <c r="Q56">
        <f t="shared" si="8"/>
        <v>0</v>
      </c>
      <c r="R56">
        <f t="shared" si="9"/>
        <v>0</v>
      </c>
      <c r="S56">
        <f t="shared" si="10"/>
        <v>0</v>
      </c>
      <c r="T56">
        <f t="shared" si="11"/>
        <v>0</v>
      </c>
      <c r="U56">
        <f t="shared" si="12"/>
        <v>0</v>
      </c>
    </row>
    <row r="57" spans="3:21" ht="12.75">
      <c r="C57" s="45">
        <f t="shared" si="0"/>
        <v>0</v>
      </c>
      <c r="M57">
        <f t="shared" si="1"/>
        <v>0</v>
      </c>
      <c r="N57" s="4">
        <f t="shared" si="2"/>
        <v>0</v>
      </c>
      <c r="Q57">
        <f t="shared" si="8"/>
        <v>0</v>
      </c>
      <c r="R57">
        <f t="shared" si="9"/>
        <v>0</v>
      </c>
      <c r="S57">
        <f t="shared" si="10"/>
        <v>0</v>
      </c>
      <c r="T57">
        <f t="shared" si="11"/>
        <v>0</v>
      </c>
      <c r="U57">
        <f t="shared" si="12"/>
        <v>0</v>
      </c>
    </row>
    <row r="58" spans="3:21" ht="12.75">
      <c r="C58" s="45">
        <f t="shared" si="0"/>
        <v>0</v>
      </c>
      <c r="M58">
        <f t="shared" si="1"/>
        <v>0</v>
      </c>
      <c r="N58" s="4">
        <f t="shared" si="2"/>
        <v>0</v>
      </c>
      <c r="Q58">
        <f t="shared" si="8"/>
        <v>0</v>
      </c>
      <c r="R58">
        <f t="shared" si="9"/>
        <v>0</v>
      </c>
      <c r="S58">
        <f t="shared" si="10"/>
        <v>0</v>
      </c>
      <c r="T58">
        <f t="shared" si="11"/>
        <v>0</v>
      </c>
      <c r="U58">
        <f t="shared" si="12"/>
        <v>0</v>
      </c>
    </row>
    <row r="59" spans="3:21" ht="12.75">
      <c r="C59" s="45">
        <f t="shared" si="0"/>
        <v>0</v>
      </c>
      <c r="M59">
        <f t="shared" si="1"/>
        <v>0</v>
      </c>
      <c r="N59" s="4">
        <f t="shared" si="2"/>
        <v>0</v>
      </c>
      <c r="Q59">
        <f t="shared" si="8"/>
        <v>0</v>
      </c>
      <c r="R59">
        <f t="shared" si="9"/>
        <v>0</v>
      </c>
      <c r="S59">
        <f t="shared" si="10"/>
        <v>0</v>
      </c>
      <c r="T59">
        <f t="shared" si="11"/>
        <v>0</v>
      </c>
      <c r="U59">
        <f t="shared" si="12"/>
        <v>0</v>
      </c>
    </row>
    <row r="60" spans="3:21" ht="12.75">
      <c r="C60" s="45">
        <f t="shared" si="0"/>
        <v>0</v>
      </c>
      <c r="M60">
        <f t="shared" si="1"/>
        <v>0</v>
      </c>
      <c r="N60" s="4">
        <f t="shared" si="2"/>
        <v>0</v>
      </c>
      <c r="Q60">
        <f t="shared" si="8"/>
        <v>0</v>
      </c>
      <c r="R60">
        <f t="shared" si="9"/>
        <v>0</v>
      </c>
      <c r="S60">
        <f t="shared" si="10"/>
        <v>0</v>
      </c>
      <c r="T60">
        <f t="shared" si="11"/>
        <v>0</v>
      </c>
      <c r="U60">
        <f t="shared" si="12"/>
        <v>0</v>
      </c>
    </row>
    <row r="61" spans="3:21" ht="12.75">
      <c r="C61" s="45">
        <f t="shared" si="0"/>
        <v>0</v>
      </c>
      <c r="M61">
        <f t="shared" si="1"/>
        <v>0</v>
      </c>
      <c r="N61" s="4">
        <f t="shared" si="2"/>
        <v>0</v>
      </c>
      <c r="Q61">
        <f t="shared" si="8"/>
        <v>0</v>
      </c>
      <c r="R61">
        <f t="shared" si="9"/>
        <v>0</v>
      </c>
      <c r="S61">
        <f t="shared" si="10"/>
        <v>0</v>
      </c>
      <c r="T61">
        <f t="shared" si="11"/>
        <v>0</v>
      </c>
      <c r="U61">
        <f t="shared" si="12"/>
        <v>0</v>
      </c>
    </row>
    <row r="62" spans="3:21" ht="12.75">
      <c r="C62" s="45">
        <f t="shared" si="0"/>
        <v>0</v>
      </c>
      <c r="M62">
        <f t="shared" si="1"/>
        <v>0</v>
      </c>
      <c r="N62" s="4">
        <f t="shared" si="2"/>
        <v>0</v>
      </c>
      <c r="Q62">
        <f t="shared" si="8"/>
        <v>0</v>
      </c>
      <c r="R62">
        <f t="shared" si="9"/>
        <v>0</v>
      </c>
      <c r="S62">
        <f t="shared" si="10"/>
        <v>0</v>
      </c>
      <c r="T62">
        <f t="shared" si="11"/>
        <v>0</v>
      </c>
      <c r="U62">
        <f t="shared" si="12"/>
        <v>0</v>
      </c>
    </row>
    <row r="63" spans="3:21" ht="12.75">
      <c r="C63" s="45">
        <f t="shared" si="0"/>
        <v>0</v>
      </c>
      <c r="M63">
        <f t="shared" si="1"/>
        <v>0</v>
      </c>
      <c r="N63" s="4">
        <f t="shared" si="2"/>
        <v>0</v>
      </c>
      <c r="Q63">
        <f t="shared" si="8"/>
        <v>0</v>
      </c>
      <c r="R63">
        <f t="shared" si="9"/>
        <v>0</v>
      </c>
      <c r="S63">
        <f t="shared" si="10"/>
        <v>0</v>
      </c>
      <c r="T63">
        <f t="shared" si="11"/>
        <v>0</v>
      </c>
      <c r="U63">
        <f t="shared" si="12"/>
        <v>0</v>
      </c>
    </row>
    <row r="64" spans="3:21" ht="12.75">
      <c r="C64" s="45">
        <f t="shared" si="0"/>
        <v>0</v>
      </c>
      <c r="M64">
        <f t="shared" si="1"/>
        <v>0</v>
      </c>
      <c r="N64" s="4">
        <f t="shared" si="2"/>
        <v>0</v>
      </c>
      <c r="Q64">
        <f t="shared" si="8"/>
        <v>0</v>
      </c>
      <c r="R64">
        <f t="shared" si="9"/>
        <v>0</v>
      </c>
      <c r="S64">
        <f t="shared" si="10"/>
        <v>0</v>
      </c>
      <c r="T64">
        <f t="shared" si="11"/>
        <v>0</v>
      </c>
      <c r="U64">
        <f t="shared" si="12"/>
        <v>0</v>
      </c>
    </row>
    <row r="65" spans="3:21" ht="12.75">
      <c r="C65" s="45">
        <f t="shared" si="0"/>
        <v>0</v>
      </c>
      <c r="M65">
        <f t="shared" si="1"/>
        <v>0</v>
      </c>
      <c r="N65" s="4">
        <f t="shared" si="2"/>
        <v>0</v>
      </c>
      <c r="Q65">
        <f t="shared" si="8"/>
        <v>0</v>
      </c>
      <c r="R65">
        <f t="shared" si="9"/>
        <v>0</v>
      </c>
      <c r="S65">
        <f t="shared" si="10"/>
        <v>0</v>
      </c>
      <c r="T65">
        <f t="shared" si="11"/>
        <v>0</v>
      </c>
      <c r="U65">
        <f t="shared" si="12"/>
        <v>0</v>
      </c>
    </row>
    <row r="66" spans="3:21" ht="12.75">
      <c r="C66" s="45">
        <f aca="true" t="shared" si="13" ref="C66:C98">ABS(B66-TRUNC(B66))*60</f>
        <v>0</v>
      </c>
      <c r="M66">
        <f aca="true" t="shared" si="14" ref="M66:M98">IF(ISBLANK(A66),0,(A66-$P$18)/$P$20)</f>
        <v>0</v>
      </c>
      <c r="N66" s="4">
        <f aca="true" t="shared" si="15" ref="N66:N98">IF(ISBLANK(B66),0,B66+($K$8-$K$5)*($P$19-A66)*24*$K$11)</f>
        <v>0</v>
      </c>
      <c r="Q66">
        <f t="shared" si="8"/>
        <v>0</v>
      </c>
      <c r="R66">
        <f t="shared" si="9"/>
        <v>0</v>
      </c>
      <c r="S66">
        <f t="shared" si="10"/>
        <v>0</v>
      </c>
      <c r="T66">
        <f t="shared" si="11"/>
        <v>0</v>
      </c>
      <c r="U66">
        <f t="shared" si="12"/>
        <v>0</v>
      </c>
    </row>
    <row r="67" spans="3:21" ht="12.75">
      <c r="C67" s="45">
        <f t="shared" si="13"/>
        <v>0</v>
      </c>
      <c r="M67">
        <f t="shared" si="14"/>
        <v>0</v>
      </c>
      <c r="N67" s="4">
        <f t="shared" si="15"/>
        <v>0</v>
      </c>
      <c r="Q67">
        <f t="shared" si="8"/>
        <v>0</v>
      </c>
      <c r="R67">
        <f t="shared" si="9"/>
        <v>0</v>
      </c>
      <c r="S67">
        <f t="shared" si="10"/>
        <v>0</v>
      </c>
      <c r="T67">
        <f t="shared" si="11"/>
        <v>0</v>
      </c>
      <c r="U67">
        <f t="shared" si="12"/>
        <v>0</v>
      </c>
    </row>
    <row r="68" spans="3:21" ht="12.75">
      <c r="C68" s="45">
        <f t="shared" si="13"/>
        <v>0</v>
      </c>
      <c r="M68">
        <f t="shared" si="14"/>
        <v>0</v>
      </c>
      <c r="N68" s="4">
        <f t="shared" si="15"/>
        <v>0</v>
      </c>
      <c r="Q68">
        <f t="shared" si="8"/>
        <v>0</v>
      </c>
      <c r="R68">
        <f t="shared" si="9"/>
        <v>0</v>
      </c>
      <c r="S68">
        <f t="shared" si="10"/>
        <v>0</v>
      </c>
      <c r="T68">
        <f t="shared" si="11"/>
        <v>0</v>
      </c>
      <c r="U68">
        <f t="shared" si="12"/>
        <v>0</v>
      </c>
    </row>
    <row r="69" spans="3:21" ht="12.75">
      <c r="C69" s="45">
        <f t="shared" si="13"/>
        <v>0</v>
      </c>
      <c r="M69">
        <f t="shared" si="14"/>
        <v>0</v>
      </c>
      <c r="N69" s="4">
        <f t="shared" si="15"/>
        <v>0</v>
      </c>
      <c r="Q69">
        <f t="shared" si="8"/>
        <v>0</v>
      </c>
      <c r="R69">
        <f t="shared" si="9"/>
        <v>0</v>
      </c>
      <c r="S69">
        <f t="shared" si="10"/>
        <v>0</v>
      </c>
      <c r="T69">
        <f t="shared" si="11"/>
        <v>0</v>
      </c>
      <c r="U69">
        <f t="shared" si="12"/>
        <v>0</v>
      </c>
    </row>
    <row r="70" spans="3:21" ht="12.75">
      <c r="C70" s="45">
        <f t="shared" si="13"/>
        <v>0</v>
      </c>
      <c r="M70">
        <f t="shared" si="14"/>
        <v>0</v>
      </c>
      <c r="N70" s="4">
        <f t="shared" si="15"/>
        <v>0</v>
      </c>
      <c r="Q70">
        <f t="shared" si="8"/>
        <v>0</v>
      </c>
      <c r="R70">
        <f t="shared" si="9"/>
        <v>0</v>
      </c>
      <c r="S70">
        <f t="shared" si="10"/>
        <v>0</v>
      </c>
      <c r="T70">
        <f t="shared" si="11"/>
        <v>0</v>
      </c>
      <c r="U70">
        <f t="shared" si="12"/>
        <v>0</v>
      </c>
    </row>
    <row r="71" spans="3:21" ht="12.75">
      <c r="C71" s="45">
        <f t="shared" si="13"/>
        <v>0</v>
      </c>
      <c r="M71">
        <f t="shared" si="14"/>
        <v>0</v>
      </c>
      <c r="N71" s="4">
        <f t="shared" si="15"/>
        <v>0</v>
      </c>
      <c r="Q71">
        <f t="shared" si="8"/>
        <v>0</v>
      </c>
      <c r="R71">
        <f t="shared" si="9"/>
        <v>0</v>
      </c>
      <c r="S71">
        <f t="shared" si="10"/>
        <v>0</v>
      </c>
      <c r="T71">
        <f t="shared" si="11"/>
        <v>0</v>
      </c>
      <c r="U71">
        <f t="shared" si="12"/>
        <v>0</v>
      </c>
    </row>
    <row r="72" spans="3:21" ht="12.75">
      <c r="C72" s="45">
        <f t="shared" si="13"/>
        <v>0</v>
      </c>
      <c r="M72">
        <f t="shared" si="14"/>
        <v>0</v>
      </c>
      <c r="N72" s="4">
        <f t="shared" si="15"/>
        <v>0</v>
      </c>
      <c r="Q72">
        <f t="shared" si="8"/>
        <v>0</v>
      </c>
      <c r="R72">
        <f t="shared" si="9"/>
        <v>0</v>
      </c>
      <c r="S72">
        <f t="shared" si="10"/>
        <v>0</v>
      </c>
      <c r="T72">
        <f t="shared" si="11"/>
        <v>0</v>
      </c>
      <c r="U72">
        <f t="shared" si="12"/>
        <v>0</v>
      </c>
    </row>
    <row r="73" spans="3:21" ht="12.75">
      <c r="C73" s="45">
        <f t="shared" si="13"/>
        <v>0</v>
      </c>
      <c r="M73">
        <f t="shared" si="14"/>
        <v>0</v>
      </c>
      <c r="N73" s="4">
        <f t="shared" si="15"/>
        <v>0</v>
      </c>
      <c r="Q73">
        <f t="shared" si="8"/>
        <v>0</v>
      </c>
      <c r="R73">
        <f t="shared" si="9"/>
        <v>0</v>
      </c>
      <c r="S73">
        <f t="shared" si="10"/>
        <v>0</v>
      </c>
      <c r="T73">
        <f t="shared" si="11"/>
        <v>0</v>
      </c>
      <c r="U73">
        <f t="shared" si="12"/>
        <v>0</v>
      </c>
    </row>
    <row r="74" spans="3:21" ht="12.75">
      <c r="C74" s="45">
        <f t="shared" si="13"/>
        <v>0</v>
      </c>
      <c r="M74">
        <f t="shared" si="14"/>
        <v>0</v>
      </c>
      <c r="N74" s="4">
        <f t="shared" si="15"/>
        <v>0</v>
      </c>
      <c r="Q74">
        <f t="shared" si="8"/>
        <v>0</v>
      </c>
      <c r="R74">
        <f t="shared" si="9"/>
        <v>0</v>
      </c>
      <c r="S74">
        <f t="shared" si="10"/>
        <v>0</v>
      </c>
      <c r="T74">
        <f t="shared" si="11"/>
        <v>0</v>
      </c>
      <c r="U74">
        <f t="shared" si="12"/>
        <v>0</v>
      </c>
    </row>
    <row r="75" spans="3:21" ht="12.75">
      <c r="C75" s="45">
        <f t="shared" si="13"/>
        <v>0</v>
      </c>
      <c r="M75">
        <f t="shared" si="14"/>
        <v>0</v>
      </c>
      <c r="N75" s="4">
        <f t="shared" si="15"/>
        <v>0</v>
      </c>
      <c r="Q75">
        <f t="shared" si="8"/>
        <v>0</v>
      </c>
      <c r="R75">
        <f t="shared" si="9"/>
        <v>0</v>
      </c>
      <c r="S75">
        <f t="shared" si="10"/>
        <v>0</v>
      </c>
      <c r="T75">
        <f t="shared" si="11"/>
        <v>0</v>
      </c>
      <c r="U75">
        <f t="shared" si="12"/>
        <v>0</v>
      </c>
    </row>
    <row r="76" spans="3:21" ht="12.75">
      <c r="C76" s="45">
        <f t="shared" si="13"/>
        <v>0</v>
      </c>
      <c r="M76">
        <f t="shared" si="14"/>
        <v>0</v>
      </c>
      <c r="N76" s="4">
        <f t="shared" si="15"/>
        <v>0</v>
      </c>
      <c r="Q76">
        <f t="shared" si="8"/>
        <v>0</v>
      </c>
      <c r="R76">
        <f t="shared" si="9"/>
        <v>0</v>
      </c>
      <c r="S76">
        <f t="shared" si="10"/>
        <v>0</v>
      </c>
      <c r="T76">
        <f t="shared" si="11"/>
        <v>0</v>
      </c>
      <c r="U76">
        <f t="shared" si="12"/>
        <v>0</v>
      </c>
    </row>
    <row r="77" spans="3:21" ht="12.75">
      <c r="C77" s="45">
        <f t="shared" si="13"/>
        <v>0</v>
      </c>
      <c r="M77">
        <f t="shared" si="14"/>
        <v>0</v>
      </c>
      <c r="N77" s="4">
        <f t="shared" si="15"/>
        <v>0</v>
      </c>
      <c r="Q77">
        <f t="shared" si="8"/>
        <v>0</v>
      </c>
      <c r="R77">
        <f t="shared" si="9"/>
        <v>0</v>
      </c>
      <c r="S77">
        <f t="shared" si="10"/>
        <v>0</v>
      </c>
      <c r="T77">
        <f t="shared" si="11"/>
        <v>0</v>
      </c>
      <c r="U77">
        <f t="shared" si="12"/>
        <v>0</v>
      </c>
    </row>
    <row r="78" spans="3:21" ht="12.75">
      <c r="C78" s="45">
        <f t="shared" si="13"/>
        <v>0</v>
      </c>
      <c r="M78">
        <f t="shared" si="14"/>
        <v>0</v>
      </c>
      <c r="N78" s="4">
        <f t="shared" si="15"/>
        <v>0</v>
      </c>
      <c r="Q78">
        <f aca="true" t="shared" si="16" ref="Q78:Q98">IF(ISBLANK(M78),0,M78*M78)</f>
        <v>0</v>
      </c>
      <c r="R78">
        <f aca="true" t="shared" si="17" ref="R78:R98">IF(ISBLANK(M78),0,M78*M78*M78)</f>
        <v>0</v>
      </c>
      <c r="S78">
        <f aca="true" t="shared" si="18" ref="S78:S98">IF(ISBLANK(M78),0,M78*M78*M78*M78)</f>
        <v>0</v>
      </c>
      <c r="T78">
        <f aca="true" t="shared" si="19" ref="T78:T98">IF(ISBLANK(M78),0,M78*N78)</f>
        <v>0</v>
      </c>
      <c r="U78">
        <f aca="true" t="shared" si="20" ref="U78:U98">IF(ISBLANK(M78),0,M78*M78*N78)</f>
        <v>0</v>
      </c>
    </row>
    <row r="79" spans="3:21" ht="12.75">
      <c r="C79" s="45">
        <f t="shared" si="13"/>
        <v>0</v>
      </c>
      <c r="M79">
        <f t="shared" si="14"/>
        <v>0</v>
      </c>
      <c r="N79" s="4">
        <f t="shared" si="15"/>
        <v>0</v>
      </c>
      <c r="Q79">
        <f t="shared" si="16"/>
        <v>0</v>
      </c>
      <c r="R79">
        <f t="shared" si="17"/>
        <v>0</v>
      </c>
      <c r="S79">
        <f t="shared" si="18"/>
        <v>0</v>
      </c>
      <c r="T79">
        <f t="shared" si="19"/>
        <v>0</v>
      </c>
      <c r="U79">
        <f t="shared" si="20"/>
        <v>0</v>
      </c>
    </row>
    <row r="80" spans="3:21" ht="12.75">
      <c r="C80" s="45">
        <f t="shared" si="13"/>
        <v>0</v>
      </c>
      <c r="M80">
        <f t="shared" si="14"/>
        <v>0</v>
      </c>
      <c r="N80" s="4">
        <f t="shared" si="15"/>
        <v>0</v>
      </c>
      <c r="Q80">
        <f t="shared" si="16"/>
        <v>0</v>
      </c>
      <c r="R80">
        <f t="shared" si="17"/>
        <v>0</v>
      </c>
      <c r="S80">
        <f t="shared" si="18"/>
        <v>0</v>
      </c>
      <c r="T80">
        <f t="shared" si="19"/>
        <v>0</v>
      </c>
      <c r="U80">
        <f t="shared" si="20"/>
        <v>0</v>
      </c>
    </row>
    <row r="81" spans="3:21" ht="12.75">
      <c r="C81" s="45">
        <f t="shared" si="13"/>
        <v>0</v>
      </c>
      <c r="M81">
        <f t="shared" si="14"/>
        <v>0</v>
      </c>
      <c r="N81" s="4">
        <f t="shared" si="15"/>
        <v>0</v>
      </c>
      <c r="Q81">
        <f t="shared" si="16"/>
        <v>0</v>
      </c>
      <c r="R81">
        <f t="shared" si="17"/>
        <v>0</v>
      </c>
      <c r="S81">
        <f t="shared" si="18"/>
        <v>0</v>
      </c>
      <c r="T81">
        <f t="shared" si="19"/>
        <v>0</v>
      </c>
      <c r="U81">
        <f t="shared" si="20"/>
        <v>0</v>
      </c>
    </row>
    <row r="82" spans="3:21" ht="12.75">
      <c r="C82" s="45">
        <f t="shared" si="13"/>
        <v>0</v>
      </c>
      <c r="M82">
        <f t="shared" si="14"/>
        <v>0</v>
      </c>
      <c r="N82" s="4">
        <f t="shared" si="15"/>
        <v>0</v>
      </c>
      <c r="Q82">
        <f t="shared" si="16"/>
        <v>0</v>
      </c>
      <c r="R82">
        <f t="shared" si="17"/>
        <v>0</v>
      </c>
      <c r="S82">
        <f t="shared" si="18"/>
        <v>0</v>
      </c>
      <c r="T82">
        <f t="shared" si="19"/>
        <v>0</v>
      </c>
      <c r="U82">
        <f t="shared" si="20"/>
        <v>0</v>
      </c>
    </row>
    <row r="83" spans="3:21" ht="12.75">
      <c r="C83" s="45">
        <f t="shared" si="13"/>
        <v>0</v>
      </c>
      <c r="M83">
        <f t="shared" si="14"/>
        <v>0</v>
      </c>
      <c r="N83" s="4">
        <f t="shared" si="15"/>
        <v>0</v>
      </c>
      <c r="Q83">
        <f t="shared" si="16"/>
        <v>0</v>
      </c>
      <c r="R83">
        <f t="shared" si="17"/>
        <v>0</v>
      </c>
      <c r="S83">
        <f t="shared" si="18"/>
        <v>0</v>
      </c>
      <c r="T83">
        <f t="shared" si="19"/>
        <v>0</v>
      </c>
      <c r="U83">
        <f t="shared" si="20"/>
        <v>0</v>
      </c>
    </row>
    <row r="84" spans="3:21" ht="12.75">
      <c r="C84" s="45">
        <f t="shared" si="13"/>
        <v>0</v>
      </c>
      <c r="M84">
        <f t="shared" si="14"/>
        <v>0</v>
      </c>
      <c r="N84" s="4">
        <f t="shared" si="15"/>
        <v>0</v>
      </c>
      <c r="Q84">
        <f t="shared" si="16"/>
        <v>0</v>
      </c>
      <c r="R84">
        <f t="shared" si="17"/>
        <v>0</v>
      </c>
      <c r="S84">
        <f t="shared" si="18"/>
        <v>0</v>
      </c>
      <c r="T84">
        <f t="shared" si="19"/>
        <v>0</v>
      </c>
      <c r="U84">
        <f t="shared" si="20"/>
        <v>0</v>
      </c>
    </row>
    <row r="85" spans="3:21" ht="12.75">
      <c r="C85" s="45">
        <f t="shared" si="13"/>
        <v>0</v>
      </c>
      <c r="M85">
        <f t="shared" si="14"/>
        <v>0</v>
      </c>
      <c r="N85" s="4">
        <f t="shared" si="15"/>
        <v>0</v>
      </c>
      <c r="Q85">
        <f t="shared" si="16"/>
        <v>0</v>
      </c>
      <c r="R85">
        <f t="shared" si="17"/>
        <v>0</v>
      </c>
      <c r="S85">
        <f t="shared" si="18"/>
        <v>0</v>
      </c>
      <c r="T85">
        <f t="shared" si="19"/>
        <v>0</v>
      </c>
      <c r="U85">
        <f t="shared" si="20"/>
        <v>0</v>
      </c>
    </row>
    <row r="86" spans="3:21" ht="12.75">
      <c r="C86" s="45">
        <f t="shared" si="13"/>
        <v>0</v>
      </c>
      <c r="M86">
        <f t="shared" si="14"/>
        <v>0</v>
      </c>
      <c r="N86" s="4">
        <f t="shared" si="15"/>
        <v>0</v>
      </c>
      <c r="Q86">
        <f t="shared" si="16"/>
        <v>0</v>
      </c>
      <c r="R86">
        <f t="shared" si="17"/>
        <v>0</v>
      </c>
      <c r="S86">
        <f t="shared" si="18"/>
        <v>0</v>
      </c>
      <c r="T86">
        <f t="shared" si="19"/>
        <v>0</v>
      </c>
      <c r="U86">
        <f t="shared" si="20"/>
        <v>0</v>
      </c>
    </row>
    <row r="87" spans="3:21" ht="12.75">
      <c r="C87" s="45">
        <f t="shared" si="13"/>
        <v>0</v>
      </c>
      <c r="M87">
        <f t="shared" si="14"/>
        <v>0</v>
      </c>
      <c r="N87" s="4">
        <f t="shared" si="15"/>
        <v>0</v>
      </c>
      <c r="Q87">
        <f t="shared" si="16"/>
        <v>0</v>
      </c>
      <c r="R87">
        <f t="shared" si="17"/>
        <v>0</v>
      </c>
      <c r="S87">
        <f t="shared" si="18"/>
        <v>0</v>
      </c>
      <c r="T87">
        <f t="shared" si="19"/>
        <v>0</v>
      </c>
      <c r="U87">
        <f t="shared" si="20"/>
        <v>0</v>
      </c>
    </row>
    <row r="88" spans="3:21" ht="12.75">
      <c r="C88" s="45">
        <f t="shared" si="13"/>
        <v>0</v>
      </c>
      <c r="M88">
        <f t="shared" si="14"/>
        <v>0</v>
      </c>
      <c r="N88" s="4">
        <f t="shared" si="15"/>
        <v>0</v>
      </c>
      <c r="Q88">
        <f t="shared" si="16"/>
        <v>0</v>
      </c>
      <c r="R88">
        <f t="shared" si="17"/>
        <v>0</v>
      </c>
      <c r="S88">
        <f t="shared" si="18"/>
        <v>0</v>
      </c>
      <c r="T88">
        <f t="shared" si="19"/>
        <v>0</v>
      </c>
      <c r="U88">
        <f t="shared" si="20"/>
        <v>0</v>
      </c>
    </row>
    <row r="89" spans="3:21" ht="12.75">
      <c r="C89" s="45">
        <f t="shared" si="13"/>
        <v>0</v>
      </c>
      <c r="M89">
        <f t="shared" si="14"/>
        <v>0</v>
      </c>
      <c r="N89" s="4">
        <f t="shared" si="15"/>
        <v>0</v>
      </c>
      <c r="Q89">
        <f t="shared" si="16"/>
        <v>0</v>
      </c>
      <c r="R89">
        <f t="shared" si="17"/>
        <v>0</v>
      </c>
      <c r="S89">
        <f t="shared" si="18"/>
        <v>0</v>
      </c>
      <c r="T89">
        <f t="shared" si="19"/>
        <v>0</v>
      </c>
      <c r="U89">
        <f t="shared" si="20"/>
        <v>0</v>
      </c>
    </row>
    <row r="90" spans="3:21" ht="12.75">
      <c r="C90" s="45">
        <f t="shared" si="13"/>
        <v>0</v>
      </c>
      <c r="M90">
        <f t="shared" si="14"/>
        <v>0</v>
      </c>
      <c r="N90" s="4">
        <f t="shared" si="15"/>
        <v>0</v>
      </c>
      <c r="Q90">
        <f t="shared" si="16"/>
        <v>0</v>
      </c>
      <c r="R90">
        <f t="shared" si="17"/>
        <v>0</v>
      </c>
      <c r="S90">
        <f t="shared" si="18"/>
        <v>0</v>
      </c>
      <c r="T90">
        <f t="shared" si="19"/>
        <v>0</v>
      </c>
      <c r="U90">
        <f t="shared" si="20"/>
        <v>0</v>
      </c>
    </row>
    <row r="91" spans="3:21" ht="12.75">
      <c r="C91" s="45">
        <f t="shared" si="13"/>
        <v>0</v>
      </c>
      <c r="M91">
        <f t="shared" si="14"/>
        <v>0</v>
      </c>
      <c r="N91" s="4">
        <f t="shared" si="15"/>
        <v>0</v>
      </c>
      <c r="Q91">
        <f t="shared" si="16"/>
        <v>0</v>
      </c>
      <c r="R91">
        <f t="shared" si="17"/>
        <v>0</v>
      </c>
      <c r="S91">
        <f t="shared" si="18"/>
        <v>0</v>
      </c>
      <c r="T91">
        <f t="shared" si="19"/>
        <v>0</v>
      </c>
      <c r="U91">
        <f t="shared" si="20"/>
        <v>0</v>
      </c>
    </row>
    <row r="92" spans="3:21" ht="12.75">
      <c r="C92" s="45">
        <f t="shared" si="13"/>
        <v>0</v>
      </c>
      <c r="M92">
        <f t="shared" si="14"/>
        <v>0</v>
      </c>
      <c r="N92" s="4">
        <f t="shared" si="15"/>
        <v>0</v>
      </c>
      <c r="Q92">
        <f t="shared" si="16"/>
        <v>0</v>
      </c>
      <c r="R92">
        <f t="shared" si="17"/>
        <v>0</v>
      </c>
      <c r="S92">
        <f t="shared" si="18"/>
        <v>0</v>
      </c>
      <c r="T92">
        <f t="shared" si="19"/>
        <v>0</v>
      </c>
      <c r="U92">
        <f t="shared" si="20"/>
        <v>0</v>
      </c>
    </row>
    <row r="93" spans="3:21" ht="12.75">
      <c r="C93" s="45">
        <f t="shared" si="13"/>
        <v>0</v>
      </c>
      <c r="M93">
        <f t="shared" si="14"/>
        <v>0</v>
      </c>
      <c r="N93" s="4">
        <f t="shared" si="15"/>
        <v>0</v>
      </c>
      <c r="Q93">
        <f t="shared" si="16"/>
        <v>0</v>
      </c>
      <c r="R93">
        <f t="shared" si="17"/>
        <v>0</v>
      </c>
      <c r="S93">
        <f t="shared" si="18"/>
        <v>0</v>
      </c>
      <c r="T93">
        <f t="shared" si="19"/>
        <v>0</v>
      </c>
      <c r="U93">
        <f t="shared" si="20"/>
        <v>0</v>
      </c>
    </row>
    <row r="94" spans="3:21" ht="12.75">
      <c r="C94" s="45">
        <f t="shared" si="13"/>
        <v>0</v>
      </c>
      <c r="M94">
        <f t="shared" si="14"/>
        <v>0</v>
      </c>
      <c r="N94" s="4">
        <f t="shared" si="15"/>
        <v>0</v>
      </c>
      <c r="Q94">
        <f t="shared" si="16"/>
        <v>0</v>
      </c>
      <c r="R94">
        <f t="shared" si="17"/>
        <v>0</v>
      </c>
      <c r="S94">
        <f t="shared" si="18"/>
        <v>0</v>
      </c>
      <c r="T94">
        <f t="shared" si="19"/>
        <v>0</v>
      </c>
      <c r="U94">
        <f t="shared" si="20"/>
        <v>0</v>
      </c>
    </row>
    <row r="95" spans="3:21" ht="12.75">
      <c r="C95" s="45">
        <f t="shared" si="13"/>
        <v>0</v>
      </c>
      <c r="M95">
        <f t="shared" si="14"/>
        <v>0</v>
      </c>
      <c r="N95" s="4">
        <f t="shared" si="15"/>
        <v>0</v>
      </c>
      <c r="Q95">
        <f t="shared" si="16"/>
        <v>0</v>
      </c>
      <c r="R95">
        <f t="shared" si="17"/>
        <v>0</v>
      </c>
      <c r="S95">
        <f t="shared" si="18"/>
        <v>0</v>
      </c>
      <c r="T95">
        <f t="shared" si="19"/>
        <v>0</v>
      </c>
      <c r="U95">
        <f t="shared" si="20"/>
        <v>0</v>
      </c>
    </row>
    <row r="96" spans="3:21" ht="12.75">
      <c r="C96" s="45">
        <f t="shared" si="13"/>
        <v>0</v>
      </c>
      <c r="M96">
        <f t="shared" si="14"/>
        <v>0</v>
      </c>
      <c r="N96" s="4">
        <f t="shared" si="15"/>
        <v>0</v>
      </c>
      <c r="Q96">
        <f t="shared" si="16"/>
        <v>0</v>
      </c>
      <c r="R96">
        <f t="shared" si="17"/>
        <v>0</v>
      </c>
      <c r="S96">
        <f t="shared" si="18"/>
        <v>0</v>
      </c>
      <c r="T96">
        <f t="shared" si="19"/>
        <v>0</v>
      </c>
      <c r="U96">
        <f t="shared" si="20"/>
        <v>0</v>
      </c>
    </row>
    <row r="97" spans="3:21" ht="12.75">
      <c r="C97" s="45">
        <f t="shared" si="13"/>
        <v>0</v>
      </c>
      <c r="M97">
        <f t="shared" si="14"/>
        <v>0</v>
      </c>
      <c r="N97" s="4">
        <f t="shared" si="15"/>
        <v>0</v>
      </c>
      <c r="Q97">
        <f t="shared" si="16"/>
        <v>0</v>
      </c>
      <c r="R97">
        <f t="shared" si="17"/>
        <v>0</v>
      </c>
      <c r="S97">
        <f t="shared" si="18"/>
        <v>0</v>
      </c>
      <c r="T97">
        <f t="shared" si="19"/>
        <v>0</v>
      </c>
      <c r="U97">
        <f t="shared" si="20"/>
        <v>0</v>
      </c>
    </row>
    <row r="98" spans="3:21" ht="12.75">
      <c r="C98" s="45">
        <f t="shared" si="13"/>
        <v>0</v>
      </c>
      <c r="M98">
        <f t="shared" si="14"/>
        <v>0</v>
      </c>
      <c r="N98" s="4">
        <f t="shared" si="15"/>
        <v>0</v>
      </c>
      <c r="Q98">
        <f t="shared" si="16"/>
        <v>0</v>
      </c>
      <c r="R98">
        <f t="shared" si="17"/>
        <v>0</v>
      </c>
      <c r="S98">
        <f t="shared" si="18"/>
        <v>0</v>
      </c>
      <c r="T98">
        <f t="shared" si="19"/>
        <v>0</v>
      </c>
      <c r="U98">
        <f t="shared" si="20"/>
        <v>0</v>
      </c>
    </row>
  </sheetData>
  <sheetProtection sheet="1" objects="1" scenarios="1"/>
  <printOptions/>
  <pageMargins left="0.75" right="0.75" top="1" bottom="1" header="0.5" footer="0.5"/>
  <pageSetup orientation="portrait"/>
  <headerFooter alignWithMargins="0">
    <oddHeader>&amp;CNoon curve (no chart required) on a moving vessel
Enter UT in column A (HH:MM:SS), Altitude (Ho) in column B (Degrees Minutes*10/600)</oddHeader>
    <oddFooter>&amp;C&amp;8Copyright 2009-2011. Navigation Spreadsheets.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2009-01-30T06:06:43Z</dcterms:created>
  <dcterms:modified xsi:type="dcterms:W3CDTF">2013-05-17T23:26:15Z</dcterms:modified>
  <cp:category/>
  <cp:version/>
  <cp:contentType/>
  <cp:contentStatus/>
</cp:coreProperties>
</file>