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0" yWindow="0" windowWidth="19580" windowHeight="1344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<sst xmlns="http://schemas.openxmlformats.org/spreadsheetml/2006/main" count="76" uniqueCount="66">
  <si>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Departure</t>
  </si>
  <si>
    <t>Latitude</t>
  </si>
  <si>
    <t>Longitude</t>
  </si>
  <si>
    <t>Great circle</t>
  </si>
  <si>
    <t>Degrees</t>
  </si>
  <si>
    <t>Minutes</t>
  </si>
  <si>
    <t>vertex</t>
  </si>
  <si>
    <t>I. course (rad)</t>
  </si>
  <si>
    <t>dL (deg)</t>
  </si>
  <si>
    <t>Lv (deg)</t>
  </si>
  <si>
    <t>Cos(|Lv|)</t>
  </si>
  <si>
    <t>|Lv| (rad)</t>
  </si>
  <si>
    <t>|Lv| (deg)</t>
  </si>
  <si>
    <t>Zn South?</t>
  </si>
  <si>
    <t>Zn East?</t>
  </si>
  <si>
    <t>Sin(|dL|)</t>
  </si>
  <si>
    <t>|dL| (deg)</t>
  </si>
  <si>
    <t>LonD + dL</t>
  </si>
  <si>
    <t>Dep Lat (rad)</t>
  </si>
  <si>
    <t>Dep Lon (rad)</t>
  </si>
  <si>
    <t>Waypoints</t>
  </si>
  <si>
    <t>Course</t>
  </si>
  <si>
    <t>Distance (nm)</t>
  </si>
  <si>
    <t>Pi</t>
  </si>
  <si>
    <t>dLon (rad)</t>
  </si>
  <si>
    <t>2*Pi</t>
  </si>
  <si>
    <t>Sin(Lat)</t>
  </si>
  <si>
    <t>Lat (rad)</t>
  </si>
  <si>
    <t>Cos(Lat)</t>
  </si>
  <si>
    <t>Pi/2</t>
  </si>
  <si>
    <t>Pi/4</t>
  </si>
  <si>
    <t>exc</t>
  </si>
  <si>
    <t>Rhumb-line</t>
  </si>
  <si>
    <t>course</t>
  </si>
  <si>
    <t>calculation</t>
  </si>
  <si>
    <t>Dep Lat term</t>
  </si>
  <si>
    <t>Dest Lat term</t>
  </si>
  <si>
    <t>Denominator</t>
  </si>
  <si>
    <t>atan (rad)</t>
  </si>
  <si>
    <t>atan (deg)</t>
  </si>
  <si>
    <t>E/W?</t>
  </si>
  <si>
    <t>Distance (deg)</t>
  </si>
  <si>
    <t>dLon (short)</t>
  </si>
  <si>
    <t>Course (deg)</t>
  </si>
  <si>
    <t>I. Course</t>
  </si>
  <si>
    <t>|dLon| (deg)</t>
  </si>
  <si>
    <t>|Sin(dLon)|</t>
  </si>
  <si>
    <t>Cos(Zi)</t>
  </si>
  <si>
    <t>Zi (rad)</t>
  </si>
  <si>
    <t>|Lat| (rad)</t>
  </si>
  <si>
    <t>LonVx</t>
  </si>
  <si>
    <t>LonVy</t>
  </si>
  <si>
    <t>LonV (rad)</t>
  </si>
  <si>
    <t>W dot V</t>
  </si>
  <si>
    <t>W with V?</t>
  </si>
  <si>
    <t>LatV positive</t>
  </si>
  <si>
    <t>Lat (deg)</t>
  </si>
  <si>
    <t>Invalid?</t>
  </si>
  <si>
    <t>Cos(|Lat|)</t>
  </si>
  <si>
    <t>Zn (rad)</t>
  </si>
  <si>
    <t>Test 1st q |dL|</t>
  </si>
  <si>
    <t>Test 2nd q |dL|</t>
  </si>
  <si>
    <t>|dL| (deg) 2</t>
  </si>
  <si>
    <t>Zn E/W?</t>
  </si>
  <si>
    <t>Hemisphere N?</t>
  </si>
  <si>
    <t>Total (nm)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</si>
</sst>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  <numFmt numFmtId="167" formatCode="000.0"/>
    <numFmt numFmtId="168" formatCode="0.0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0"/>
      <name val="Verdana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NumberForma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164" fontId="2" fillId="34" borderId="10" xfId="0" applyNumberFormat="1" applyFont="1" applyFill="1" applyBorder="1" applyAlignment="1" applyProtection="1">
      <alignment horizontal="left"/>
      <protection locked="0"/>
    </xf>
    <xf numFmtId="168" fontId="2" fillId="34" borderId="10" xfId="0" applyNumberFormat="1" applyFont="1" applyFill="1" applyBorder="1" applyAlignment="1" applyProtection="1">
      <alignment horizontal="left"/>
      <protection locked="0"/>
    </xf>
    <xf numFmtId="166" fontId="2" fillId="35" borderId="10" xfId="0" applyNumberFormat="1" applyFont="1" applyFill="1" applyBorder="1" applyAlignment="1" applyProtection="1">
      <alignment horizontal="right"/>
      <protection/>
    </xf>
    <xf numFmtId="165" fontId="0" fillId="36" borderId="10" xfId="0" applyNumberFormat="1" applyFill="1" applyBorder="1" applyAlignment="1">
      <alignment horizontal="right"/>
    </xf>
    <xf numFmtId="168" fontId="0" fillId="37" borderId="10" xfId="0" applyNumberFormat="1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166" fontId="0" fillId="37" borderId="10" xfId="0" applyNumberFormat="1" applyFill="1" applyBorder="1" applyAlignment="1">
      <alignment horizontal="right"/>
    </xf>
    <xf numFmtId="168" fontId="0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 horizontal="right"/>
    </xf>
    <xf numFmtId="166" fontId="0" fillId="37" borderId="10" xfId="0" applyNumberFormat="1" applyFont="1" applyFill="1" applyBorder="1" applyAlignment="1">
      <alignment horizontal="right"/>
    </xf>
    <xf numFmtId="166" fontId="2" fillId="35" borderId="10" xfId="0" applyNumberFormat="1" applyFont="1" applyFill="1" applyBorder="1" applyAlignment="1">
      <alignment horizontal="left"/>
    </xf>
    <xf numFmtId="165" fontId="0" fillId="37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150" zoomScaleNormal="150" workbookViewId="0" topLeftCell="A2">
      <selection activeCell="A12" sqref="A12"/>
    </sheetView>
  </sheetViews>
  <sheetFormatPr defaultColWidth="11.00390625" defaultRowHeight="12.75"/>
  <cols>
    <col min="1" max="1" width="11.25390625" style="0" bestFit="1" customWidth="1"/>
    <col min="3" max="3" width="11.00390625" style="0" customWidth="1"/>
    <col min="4" max="4" width="9.375" style="0" customWidth="1"/>
    <col min="5" max="5" width="8.00390625" style="0" customWidth="1"/>
    <col min="6" max="6" width="11.625" style="0" customWidth="1"/>
    <col min="7" max="7" width="9.125" style="0" customWidth="1"/>
    <col min="8" max="8" width="11.75390625" style="0" customWidth="1"/>
    <col min="9" max="9" width="12.25390625" style="0" bestFit="1" customWidth="1"/>
    <col min="11" max="11" width="12.00390625" style="0" bestFit="1" customWidth="1"/>
    <col min="12" max="12" width="11.00390625" style="0" bestFit="1" customWidth="1"/>
    <col min="16" max="16" width="11.625" style="0" customWidth="1"/>
    <col min="17" max="17" width="12.125" style="0" bestFit="1" customWidth="1"/>
    <col min="18" max="19" width="12.125" style="0" customWidth="1"/>
    <col min="20" max="20" width="11.375" style="0" bestFit="1" customWidth="1"/>
    <col min="23" max="23" width="12.00390625" style="0" bestFit="1" customWidth="1"/>
  </cols>
  <sheetData>
    <row r="1" spans="1:20" s="1" customFormat="1" ht="12.75">
      <c r="A1" s="5" t="s">
        <v>0</v>
      </c>
      <c r="B1" s="1" t="s">
        <v>1</v>
      </c>
      <c r="C1" s="1" t="s">
        <v>2</v>
      </c>
      <c r="D1" s="7" t="s">
        <v>44</v>
      </c>
      <c r="E1"/>
      <c r="F1" s="6" t="s">
        <v>65</v>
      </c>
      <c r="G1"/>
      <c r="H1"/>
      <c r="I1" t="s">
        <v>18</v>
      </c>
      <c r="J1" s="8" t="s">
        <v>19</v>
      </c>
      <c r="K1" s="8" t="s">
        <v>7</v>
      </c>
      <c r="L1" t="s">
        <v>10</v>
      </c>
      <c r="M1" t="s">
        <v>11</v>
      </c>
      <c r="N1" t="s">
        <v>12</v>
      </c>
      <c r="O1" t="s">
        <v>15</v>
      </c>
      <c r="P1" t="s">
        <v>62</v>
      </c>
      <c r="Q1" s="8" t="s">
        <v>52</v>
      </c>
      <c r="R1" s="8" t="s">
        <v>55</v>
      </c>
      <c r="S1" s="8" t="s">
        <v>59</v>
      </c>
      <c r="T1" s="8" t="s">
        <v>16</v>
      </c>
    </row>
    <row r="2" spans="2:20" ht="12.75">
      <c r="B2" s="15">
        <v>26.631666666666668</v>
      </c>
      <c r="C2" s="15">
        <v>-166.49166666666667</v>
      </c>
      <c r="D2" s="16">
        <v>54.931</v>
      </c>
      <c r="F2" s="18">
        <f>SUM(F11:F49)</f>
        <v>4318.6681951459195</v>
      </c>
      <c r="I2">
        <f>RADIANS(B2)</f>
        <v>0.46481026862695657</v>
      </c>
      <c r="J2">
        <f>RADIANS(C2)</f>
        <v>-2.905827760466226</v>
      </c>
      <c r="K2">
        <f>RADIANS(D2)</f>
        <v>0.9587268114130051</v>
      </c>
      <c r="L2">
        <f>ABS(COS(I2)*SIN(K2))</f>
        <v>0.7316274504890317</v>
      </c>
      <c r="M2">
        <f>ACOS(L2)</f>
        <v>0.7500900996518514</v>
      </c>
      <c r="N2">
        <f>DEGREES(M2)</f>
        <v>42.97699696459842</v>
      </c>
      <c r="O2">
        <f>ABS(COS(K2)/SIN(M2))</f>
        <v>0.8428319789113267</v>
      </c>
      <c r="P2">
        <f>IF(O2&gt;0.999999,90,DEGREES(ASIN(O2)))</f>
        <v>57.44038904163972</v>
      </c>
      <c r="Q2">
        <f>RADIANS(D7)</f>
        <v>-1.9033038480631426</v>
      </c>
      <c r="R2">
        <f>IF(M5&gt;0,1,-1)</f>
        <v>1</v>
      </c>
      <c r="S2">
        <f>RADIANS(D2)</f>
        <v>0.9587268114130051</v>
      </c>
      <c r="T2">
        <f>IF(N7,180,IF(ABS(R5)&lt;ABS(S5),P2,P3))</f>
        <v>57.44038904163972</v>
      </c>
    </row>
    <row r="3" spans="2:16" s="3" customFormat="1" ht="12.75">
      <c r="B3" s="17">
        <f>ABS(B2-TRUNC(B2))*60</f>
        <v>37.90000000000006</v>
      </c>
      <c r="C3" s="17">
        <f>ABS(C2-TRUNC(C2))*60</f>
        <v>29.500000000000455</v>
      </c>
      <c r="D3" s="4"/>
      <c r="E3"/>
      <c r="F3"/>
      <c r="G3"/>
      <c r="H3"/>
      <c r="I3"/>
      <c r="P3" s="3">
        <f>180-P2</f>
        <v>122.55961095836028</v>
      </c>
    </row>
    <row r="4" spans="9:19" ht="12.75">
      <c r="I4" t="s">
        <v>23</v>
      </c>
      <c r="J4" t="s">
        <v>25</v>
      </c>
      <c r="K4" t="s">
        <v>29</v>
      </c>
      <c r="L4" t="s">
        <v>13</v>
      </c>
      <c r="M4" t="s">
        <v>9</v>
      </c>
      <c r="N4" t="s">
        <v>14</v>
      </c>
      <c r="O4" t="s">
        <v>8</v>
      </c>
      <c r="P4" t="s">
        <v>17</v>
      </c>
      <c r="Q4" t="s">
        <v>50</v>
      </c>
      <c r="R4" t="s">
        <v>60</v>
      </c>
      <c r="S4" t="s">
        <v>61</v>
      </c>
    </row>
    <row r="5" spans="1:20" ht="12.75">
      <c r="A5" s="6" t="s">
        <v>3</v>
      </c>
      <c r="B5" s="6" t="s">
        <v>6</v>
      </c>
      <c r="I5">
        <v>3.14159265359</v>
      </c>
      <c r="J5">
        <f>2*$I$5</f>
        <v>6.28318530718</v>
      </c>
      <c r="K5">
        <f>$I$5/2</f>
        <v>1.570796326795</v>
      </c>
      <c r="L5" t="b">
        <f>AND(D2&gt;=90,D2&lt;=270)</f>
        <v>0</v>
      </c>
      <c r="M5">
        <f>IF(N7,-O7*N2,IF(L5,-N2,N2))</f>
        <v>42.97699696459842</v>
      </c>
      <c r="N5">
        <f>IF(AND(D2&gt;=0,D2&lt;=180),1,-1)</f>
        <v>1</v>
      </c>
      <c r="O5">
        <f>N5*T2</f>
        <v>57.44038904163972</v>
      </c>
      <c r="P5" s="14">
        <f>C2+O5</f>
        <v>-109.05127762502696</v>
      </c>
      <c r="Q5" s="14">
        <f>COS(Q2)</f>
        <v>-0.32641422846984136</v>
      </c>
      <c r="R5" s="14">
        <f>-COS(S2)*COS(RADIANS(P2))+SIN(S2)*O2*SIN(I2)*N5</f>
        <v>0</v>
      </c>
      <c r="S5" s="14">
        <f>-COS(S2)*COS(RADIANS(P3))+SIN(S2)*O2*SIN(I2)*N5</f>
        <v>0.6184324084921797</v>
      </c>
      <c r="T5" s="14"/>
    </row>
    <row r="6" spans="1:17" ht="12.75">
      <c r="A6" s="2" t="s">
        <v>1</v>
      </c>
      <c r="B6" s="2" t="s">
        <v>4</v>
      </c>
      <c r="C6" s="2" t="s">
        <v>5</v>
      </c>
      <c r="D6" s="2" t="s">
        <v>2</v>
      </c>
      <c r="E6" s="2" t="s">
        <v>4</v>
      </c>
      <c r="F6" s="2" t="s">
        <v>5</v>
      </c>
      <c r="I6" s="12" t="s">
        <v>31</v>
      </c>
      <c r="K6" t="s">
        <v>30</v>
      </c>
      <c r="M6" t="s">
        <v>43</v>
      </c>
      <c r="N6" t="s">
        <v>63</v>
      </c>
      <c r="O6" t="s">
        <v>64</v>
      </c>
      <c r="Q6" t="s">
        <v>51</v>
      </c>
    </row>
    <row r="7" spans="1:17" ht="12.75">
      <c r="A7" s="19">
        <f>M5</f>
        <v>42.97699696459842</v>
      </c>
      <c r="B7" s="20">
        <f>TRUNC(A7)</f>
        <v>42</v>
      </c>
      <c r="C7" s="21">
        <f>ABS(A7-B7)*60</f>
        <v>58.61981787590523</v>
      </c>
      <c r="D7" s="22">
        <f>IF(P5&gt;180,P5-360,IF(P5&lt;=-180,P5+360,P5))</f>
        <v>-109.05127762502696</v>
      </c>
      <c r="E7" s="23">
        <f>TRUNC(D7)</f>
        <v>-109</v>
      </c>
      <c r="F7" s="24">
        <f>ABS(D7-E7)*60</f>
        <v>3.076657501617319</v>
      </c>
      <c r="I7">
        <v>0.082483399</v>
      </c>
      <c r="K7">
        <f>$I$5/4</f>
        <v>0.7853981633975</v>
      </c>
      <c r="M7">
        <f>D2-INT(D2/360)*360</f>
        <v>54.931</v>
      </c>
      <c r="N7" t="b">
        <f>OR(ABS(D2-90)&lt;0.001,ABS(D2-270)&lt;0.001)</f>
        <v>0</v>
      </c>
      <c r="O7">
        <f>IF(B2&gt;=0,1,-1)</f>
        <v>1</v>
      </c>
      <c r="Q7">
        <f>SIN(Q2)</f>
        <v>-0.9452268253982418</v>
      </c>
    </row>
    <row r="8" spans="23:27" ht="12.75">
      <c r="W8" s="11" t="s">
        <v>32</v>
      </c>
      <c r="X8" s="11" t="s">
        <v>33</v>
      </c>
      <c r="Y8" s="11" t="s">
        <v>34</v>
      </c>
      <c r="Z8" s="11"/>
      <c r="AA8" s="11"/>
    </row>
    <row r="9" spans="1:32" ht="12.75">
      <c r="A9" s="9" t="s">
        <v>20</v>
      </c>
      <c r="C9" s="2"/>
      <c r="I9" t="s">
        <v>45</v>
      </c>
      <c r="J9" t="s">
        <v>19</v>
      </c>
      <c r="K9" t="s">
        <v>46</v>
      </c>
      <c r="L9" t="s">
        <v>47</v>
      </c>
      <c r="M9" t="s">
        <v>48</v>
      </c>
      <c r="N9" t="s">
        <v>58</v>
      </c>
      <c r="O9" t="s">
        <v>49</v>
      </c>
      <c r="P9" t="s">
        <v>53</v>
      </c>
      <c r="Q9" t="s">
        <v>54</v>
      </c>
      <c r="R9" t="s">
        <v>27</v>
      </c>
      <c r="S9" t="s">
        <v>56</v>
      </c>
      <c r="T9" s="11" t="s">
        <v>26</v>
      </c>
      <c r="U9" t="s">
        <v>28</v>
      </c>
      <c r="V9" t="s">
        <v>27</v>
      </c>
      <c r="W9" t="s">
        <v>35</v>
      </c>
      <c r="X9" t="s">
        <v>36</v>
      </c>
      <c r="Y9" t="s">
        <v>37</v>
      </c>
      <c r="Z9" t="s">
        <v>24</v>
      </c>
      <c r="AA9" t="s">
        <v>42</v>
      </c>
      <c r="AB9" t="s">
        <v>38</v>
      </c>
      <c r="AC9" t="s">
        <v>39</v>
      </c>
      <c r="AD9" t="s">
        <v>40</v>
      </c>
      <c r="AE9" t="s">
        <v>41</v>
      </c>
      <c r="AF9" t="s">
        <v>57</v>
      </c>
    </row>
    <row r="10" spans="1:22" ht="12.75">
      <c r="A10" s="10" t="s">
        <v>2</v>
      </c>
      <c r="C10" s="2" t="s">
        <v>1</v>
      </c>
      <c r="D10" s="2" t="s">
        <v>4</v>
      </c>
      <c r="E10" s="13" t="s">
        <v>5</v>
      </c>
      <c r="F10" s="2" t="s">
        <v>22</v>
      </c>
      <c r="G10" s="2" t="s">
        <v>21</v>
      </c>
      <c r="H10" s="2"/>
      <c r="I10">
        <f>RADIANS(IF($M$7&gt;180,180-$M$7,$M$7))</f>
        <v>0.9587268114130051</v>
      </c>
      <c r="J10">
        <f>$J$2</f>
        <v>-2.905827760466226</v>
      </c>
      <c r="T10">
        <f>SIN($I$2)</f>
        <v>0.4482532073825929</v>
      </c>
      <c r="U10">
        <f>COS($I$2)</f>
        <v>0.8939066293921408</v>
      </c>
      <c r="V10">
        <f>ASIN(T10)</f>
        <v>0.4648102686269565</v>
      </c>
    </row>
    <row r="11" spans="1:32" ht="12.75">
      <c r="A11" s="15">
        <v>-82</v>
      </c>
      <c r="B11" s="25">
        <f>ABS(A11-TRUNC(A11))*60</f>
        <v>0</v>
      </c>
      <c r="C11" s="19">
        <f>IF(ISBLANK(A11),0,S11)</f>
        <v>39.68689101057813</v>
      </c>
      <c r="D11" s="20">
        <f>TRUNC(C11)</f>
        <v>39</v>
      </c>
      <c r="E11" s="24">
        <f>ABS(C11-D11)*60</f>
        <v>41.21346063468778</v>
      </c>
      <c r="F11" s="26">
        <f>IF(AF11,0,ABS(AE11)*60)</f>
        <v>4318.6681951459195</v>
      </c>
      <c r="G11" s="26">
        <f>IF(AF11,0,IF(AC11&lt;0,360+AC11,AC11))</f>
        <v>79.54993750018703</v>
      </c>
      <c r="I11">
        <f>ABS(A11-$D$7)</f>
        <v>27.051277625026955</v>
      </c>
      <c r="J11">
        <f>IF(A11=$C$2,RADIANS(A11+360),RADIANS(A11))</f>
        <v>-1.4311699866353502</v>
      </c>
      <c r="K11">
        <f>SIN(RADIANS(I11))</f>
        <v>0.4547877360379113</v>
      </c>
      <c r="L11">
        <f>K11*SIN(RADIANS($M$5))</f>
        <v>0.31003092905001073</v>
      </c>
      <c r="M11">
        <f>ACOS(L11)</f>
        <v>1.2555707625094228</v>
      </c>
      <c r="N11">
        <f>$L$2/SIN(M11)</f>
        <v>0.769545681807746</v>
      </c>
      <c r="O11">
        <f>IF(N11&gt;0.999999,0,ACOS(N11))</f>
        <v>0.6926669180147281</v>
      </c>
      <c r="P11">
        <f>COS(J11)*$Q$5+SIN(J11)*$Q$7</f>
        <v>0.8905998625362073</v>
      </c>
      <c r="Q11">
        <f>IF(P11&gt;0,1,-1)</f>
        <v>1</v>
      </c>
      <c r="R11">
        <f>Q11*$R$2*O11</f>
        <v>0.6926669180147281</v>
      </c>
      <c r="S11">
        <f>DEGREES(R11)</f>
        <v>39.68689101057813</v>
      </c>
      <c r="T11">
        <f>SIN(R11)</f>
        <v>0.638591766006305</v>
      </c>
      <c r="U11">
        <f>SQRT(1-T11*T11)</f>
        <v>0.769545681807746</v>
      </c>
      <c r="V11">
        <f>R11</f>
        <v>0.6926669180147281</v>
      </c>
      <c r="W11">
        <f>LN(TAN($K$7+V10/2)/((1+$I$7*T10)/(1-$I$7*T10))^($I$7/2))</f>
        <v>0.479461009813069</v>
      </c>
      <c r="X11">
        <f>LN(TAN($K$7+V11/2)/((1+$I$7*T11)/(1-$I$7*T11))^($I$7/2))</f>
        <v>0.7514434646656947</v>
      </c>
      <c r="Y11">
        <f>X11-W11</f>
        <v>0.2719824548526257</v>
      </c>
      <c r="Z11">
        <f>J11-J10</f>
        <v>1.4746577738308757</v>
      </c>
      <c r="AA11">
        <f>IF(Z11&lt;=-$I$5,Z11+$J$5,IF(Z11&gt;$I$5,Z11-$J$5,Z11))</f>
        <v>1.4746577738308757</v>
      </c>
      <c r="AB11">
        <f>ATAN2(Y11,AA11)</f>
        <v>1.3884083291339708</v>
      </c>
      <c r="AC11">
        <f>DEGREES(AB11)</f>
        <v>79.54993750018703</v>
      </c>
      <c r="AD11" t="b">
        <f>OR(ABS(AC11)=90,ABS(AC11)=270)</f>
        <v>0</v>
      </c>
      <c r="AE11">
        <f>IF(AD11,DEGREES(AA11)*U10,DEGREES(V11-V10)/COS(AB11))</f>
        <v>71.977803252432</v>
      </c>
      <c r="AF11" t="b">
        <f>ISBLANK(A11)</f>
        <v>0</v>
      </c>
    </row>
    <row r="12" spans="1:32" ht="12.75">
      <c r="A12" s="15"/>
      <c r="B12" s="25">
        <f aca="true" t="shared" si="0" ref="B12:B49">ABS(A12-TRUNC(A12))*60</f>
        <v>0</v>
      </c>
      <c r="C12" s="19">
        <f aca="true" t="shared" si="1" ref="C12:C49">IF(ISBLANK(A12),0,S12)</f>
        <v>0</v>
      </c>
      <c r="D12" s="20">
        <f aca="true" t="shared" si="2" ref="D12:D49">TRUNC(C12)</f>
        <v>0</v>
      </c>
      <c r="E12" s="24">
        <f aca="true" t="shared" si="3" ref="E12:E49">ABS(C12-D12)*60</f>
        <v>0</v>
      </c>
      <c r="F12" s="26">
        <f aca="true" t="shared" si="4" ref="F12:F49">IF(AF12,0,ABS(AE12)*60)</f>
        <v>0</v>
      </c>
      <c r="G12" s="26">
        <f aca="true" t="shared" si="5" ref="G12:G49">IF(AF12,0,IF(AC12&lt;0,360+AC12,AC12))</f>
        <v>0</v>
      </c>
      <c r="I12">
        <f aca="true" t="shared" si="6" ref="I12:I49">ABS(A12-$D$7)</f>
        <v>109.05127762502696</v>
      </c>
      <c r="J12">
        <f aca="true" t="shared" si="7" ref="J12:J49">IF(A12=$C$2,RADIANS(A12+360),RADIANS(A12))</f>
        <v>0</v>
      </c>
      <c r="K12">
        <f aca="true" t="shared" si="8" ref="K12:K49">SIN(RADIANS(I12))</f>
        <v>0.9452268253982418</v>
      </c>
      <c r="L12">
        <f aca="true" t="shared" si="9" ref="L12:L49">K12*SIN(RADIANS($M$5))</f>
        <v>0.6443655525855703</v>
      </c>
      <c r="M12">
        <f aca="true" t="shared" si="10" ref="M12:M49">ACOS(L12)</f>
        <v>0.8706029831322976</v>
      </c>
      <c r="N12">
        <f aca="true" t="shared" si="11" ref="N12:N49">$L$2/SIN(M12)</f>
        <v>0.9567289070727835</v>
      </c>
      <c r="O12">
        <f aca="true" t="shared" si="12" ref="O12:O49">IF(N12&gt;0.999999,0,ACOS(N12))</f>
        <v>0.2952517883929271</v>
      </c>
      <c r="P12">
        <f aca="true" t="shared" si="13" ref="P12:P49">COS(J12)*$Q$5+SIN(J12)*$Q$7</f>
        <v>-0.32641422846984136</v>
      </c>
      <c r="Q12">
        <f aca="true" t="shared" si="14" ref="Q12:Q49">IF(P12&gt;0,1,-1)</f>
        <v>-1</v>
      </c>
      <c r="R12">
        <f aca="true" t="shared" si="15" ref="R12:R49">Q12*$R$2*O12</f>
        <v>-0.2952517883929271</v>
      </c>
      <c r="S12">
        <f aca="true" t="shared" si="16" ref="S12:S49">DEGREES(R12)</f>
        <v>-16.91668136860439</v>
      </c>
      <c r="T12">
        <f aca="true" t="shared" si="17" ref="T12:T49">SIN(R12)</f>
        <v>-0.29098075257878697</v>
      </c>
      <c r="U12">
        <f aca="true" t="shared" si="18" ref="U12:U49">SQRT(1-T12*T12)</f>
        <v>0.9567289070727835</v>
      </c>
      <c r="V12">
        <f aca="true" t="shared" si="19" ref="V12:V49">R12</f>
        <v>-0.2952517883929271</v>
      </c>
      <c r="W12">
        <f aca="true" t="shared" si="20" ref="W12:W49">LN(TAN($K$7+V11/2)/((1+$I$7*T11)/(1-$I$7*T11))^($I$7/2))</f>
        <v>0.7514434646656947</v>
      </c>
      <c r="X12">
        <f aca="true" t="shared" si="21" ref="X12:X49">LN(TAN($K$7+V12/2)/((1+$I$7*T12)/(1-$I$7*T12))^($I$7/2))</f>
        <v>-0.29765733313444187</v>
      </c>
      <c r="Y12">
        <f aca="true" t="shared" si="22" ref="Y12:Y49">X12-W12</f>
        <v>-1.0491007978001365</v>
      </c>
      <c r="Z12">
        <f aca="true" t="shared" si="23" ref="Z12:Z49">J12-J11</f>
        <v>1.4311699866353502</v>
      </c>
      <c r="AA12">
        <f aca="true" t="shared" si="24" ref="AA12:AA49">IF(Z12&lt;=-$I$5,Z12+$J$5,IF(Z12&gt;$I$5,Z12-$J$5,Z12))</f>
        <v>1.4311699866353502</v>
      </c>
      <c r="AB12">
        <f aca="true" t="shared" si="25" ref="AB12:AB49">ATAN2(Y12,AA12)</f>
        <v>2.2033525432902668</v>
      </c>
      <c r="AC12">
        <f aca="true" t="shared" si="26" ref="AC12:AC49">DEGREES(AB12)</f>
        <v>126.2428015099483</v>
      </c>
      <c r="AD12" t="b">
        <f aca="true" t="shared" si="27" ref="AD12:AD49">OR(ABS(AC12)=90,ABS(AC12)=270)</f>
        <v>0</v>
      </c>
      <c r="AE12">
        <f aca="true" t="shared" si="28" ref="AE12:AE49">IF(AD12,DEGREES(AA12)*U11,DEGREES(V12-V11)/COS(AB12))</f>
        <v>95.74217761952683</v>
      </c>
      <c r="AF12" t="b">
        <f aca="true" t="shared" si="29" ref="AF12:AF49">ISBLANK(A12)</f>
        <v>1</v>
      </c>
    </row>
    <row r="13" spans="1:32" ht="12.75">
      <c r="A13" s="15"/>
      <c r="B13" s="25">
        <f t="shared" si="0"/>
        <v>0</v>
      </c>
      <c r="C13" s="19">
        <f t="shared" si="1"/>
        <v>0</v>
      </c>
      <c r="D13" s="20">
        <f t="shared" si="2"/>
        <v>0</v>
      </c>
      <c r="E13" s="24">
        <f t="shared" si="3"/>
        <v>0</v>
      </c>
      <c r="F13" s="26">
        <f t="shared" si="4"/>
        <v>0</v>
      </c>
      <c r="G13" s="26">
        <f t="shared" si="5"/>
        <v>0</v>
      </c>
      <c r="I13">
        <f t="shared" si="6"/>
        <v>109.05127762502696</v>
      </c>
      <c r="J13">
        <f t="shared" si="7"/>
        <v>0</v>
      </c>
      <c r="K13">
        <f t="shared" si="8"/>
        <v>0.9452268253982418</v>
      </c>
      <c r="L13">
        <f t="shared" si="9"/>
        <v>0.6443655525855703</v>
      </c>
      <c r="M13">
        <f t="shared" si="10"/>
        <v>0.8706029831322976</v>
      </c>
      <c r="N13">
        <f t="shared" si="11"/>
        <v>0.9567289070727835</v>
      </c>
      <c r="O13">
        <f t="shared" si="12"/>
        <v>0.2952517883929271</v>
      </c>
      <c r="P13">
        <f t="shared" si="13"/>
        <v>-0.32641422846984136</v>
      </c>
      <c r="Q13">
        <f t="shared" si="14"/>
        <v>-1</v>
      </c>
      <c r="R13">
        <f t="shared" si="15"/>
        <v>-0.2952517883929271</v>
      </c>
      <c r="S13">
        <f t="shared" si="16"/>
        <v>-16.91668136860439</v>
      </c>
      <c r="T13">
        <f t="shared" si="17"/>
        <v>-0.29098075257878697</v>
      </c>
      <c r="U13">
        <f t="shared" si="18"/>
        <v>0.9567289070727835</v>
      </c>
      <c r="V13">
        <f t="shared" si="19"/>
        <v>-0.2952517883929271</v>
      </c>
      <c r="W13">
        <f t="shared" si="20"/>
        <v>-0.29765733313444187</v>
      </c>
      <c r="X13">
        <f t="shared" si="21"/>
        <v>-0.29765733313444187</v>
      </c>
      <c r="Y13">
        <f t="shared" si="22"/>
        <v>0</v>
      </c>
      <c r="Z13">
        <f t="shared" si="23"/>
        <v>0</v>
      </c>
      <c r="AA13">
        <f t="shared" si="24"/>
        <v>0</v>
      </c>
      <c r="AB13" t="e">
        <f t="shared" si="25"/>
        <v>#DIV/0!</v>
      </c>
      <c r="AC13" t="e">
        <f t="shared" si="26"/>
        <v>#DIV/0!</v>
      </c>
      <c r="AD13" t="e">
        <f t="shared" si="27"/>
        <v>#DIV/0!</v>
      </c>
      <c r="AE13" t="e">
        <f t="shared" si="28"/>
        <v>#DIV/0!</v>
      </c>
      <c r="AF13" t="b">
        <f t="shared" si="29"/>
        <v>1</v>
      </c>
    </row>
    <row r="14" spans="1:32" ht="12.75">
      <c r="A14" s="15"/>
      <c r="B14" s="25">
        <f t="shared" si="0"/>
        <v>0</v>
      </c>
      <c r="C14" s="19">
        <f t="shared" si="1"/>
        <v>0</v>
      </c>
      <c r="D14" s="20">
        <f t="shared" si="2"/>
        <v>0</v>
      </c>
      <c r="E14" s="24">
        <f t="shared" si="3"/>
        <v>0</v>
      </c>
      <c r="F14" s="26">
        <f t="shared" si="4"/>
        <v>0</v>
      </c>
      <c r="G14" s="26">
        <f t="shared" si="5"/>
        <v>0</v>
      </c>
      <c r="I14">
        <f t="shared" si="6"/>
        <v>109.05127762502696</v>
      </c>
      <c r="J14">
        <f t="shared" si="7"/>
        <v>0</v>
      </c>
      <c r="K14">
        <f t="shared" si="8"/>
        <v>0.9452268253982418</v>
      </c>
      <c r="L14">
        <f t="shared" si="9"/>
        <v>0.6443655525855703</v>
      </c>
      <c r="M14">
        <f t="shared" si="10"/>
        <v>0.8706029831322976</v>
      </c>
      <c r="N14">
        <f t="shared" si="11"/>
        <v>0.9567289070727835</v>
      </c>
      <c r="O14">
        <f t="shared" si="12"/>
        <v>0.2952517883929271</v>
      </c>
      <c r="P14">
        <f t="shared" si="13"/>
        <v>-0.32641422846984136</v>
      </c>
      <c r="Q14">
        <f t="shared" si="14"/>
        <v>-1</v>
      </c>
      <c r="R14">
        <f t="shared" si="15"/>
        <v>-0.2952517883929271</v>
      </c>
      <c r="S14">
        <f t="shared" si="16"/>
        <v>-16.91668136860439</v>
      </c>
      <c r="T14">
        <f t="shared" si="17"/>
        <v>-0.29098075257878697</v>
      </c>
      <c r="U14">
        <f t="shared" si="18"/>
        <v>0.9567289070727835</v>
      </c>
      <c r="V14">
        <f t="shared" si="19"/>
        <v>-0.2952517883929271</v>
      </c>
      <c r="W14">
        <f t="shared" si="20"/>
        <v>-0.29765733313444187</v>
      </c>
      <c r="X14">
        <f t="shared" si="21"/>
        <v>-0.29765733313444187</v>
      </c>
      <c r="Y14">
        <f t="shared" si="22"/>
        <v>0</v>
      </c>
      <c r="Z14">
        <f t="shared" si="23"/>
        <v>0</v>
      </c>
      <c r="AA14">
        <f t="shared" si="24"/>
        <v>0</v>
      </c>
      <c r="AB14" t="e">
        <f t="shared" si="25"/>
        <v>#DIV/0!</v>
      </c>
      <c r="AC14" t="e">
        <f t="shared" si="26"/>
        <v>#DIV/0!</v>
      </c>
      <c r="AD14" t="e">
        <f t="shared" si="27"/>
        <v>#DIV/0!</v>
      </c>
      <c r="AE14" t="e">
        <f t="shared" si="28"/>
        <v>#DIV/0!</v>
      </c>
      <c r="AF14" t="b">
        <f t="shared" si="29"/>
        <v>1</v>
      </c>
    </row>
    <row r="15" spans="1:32" ht="12.75">
      <c r="A15" s="15"/>
      <c r="B15" s="25">
        <f t="shared" si="0"/>
        <v>0</v>
      </c>
      <c r="C15" s="19">
        <f t="shared" si="1"/>
        <v>0</v>
      </c>
      <c r="D15" s="20">
        <f t="shared" si="2"/>
        <v>0</v>
      </c>
      <c r="E15" s="24">
        <f t="shared" si="3"/>
        <v>0</v>
      </c>
      <c r="F15" s="26">
        <f t="shared" si="4"/>
        <v>0</v>
      </c>
      <c r="G15" s="26">
        <f t="shared" si="5"/>
        <v>0</v>
      </c>
      <c r="I15">
        <f t="shared" si="6"/>
        <v>109.05127762502696</v>
      </c>
      <c r="J15">
        <f t="shared" si="7"/>
        <v>0</v>
      </c>
      <c r="K15">
        <f t="shared" si="8"/>
        <v>0.9452268253982418</v>
      </c>
      <c r="L15">
        <f t="shared" si="9"/>
        <v>0.6443655525855703</v>
      </c>
      <c r="M15">
        <f t="shared" si="10"/>
        <v>0.8706029831322976</v>
      </c>
      <c r="N15">
        <f t="shared" si="11"/>
        <v>0.9567289070727835</v>
      </c>
      <c r="O15">
        <f t="shared" si="12"/>
        <v>0.2952517883929271</v>
      </c>
      <c r="P15">
        <f t="shared" si="13"/>
        <v>-0.32641422846984136</v>
      </c>
      <c r="Q15">
        <f t="shared" si="14"/>
        <v>-1</v>
      </c>
      <c r="R15">
        <f t="shared" si="15"/>
        <v>-0.2952517883929271</v>
      </c>
      <c r="S15">
        <f t="shared" si="16"/>
        <v>-16.91668136860439</v>
      </c>
      <c r="T15">
        <f t="shared" si="17"/>
        <v>-0.29098075257878697</v>
      </c>
      <c r="U15">
        <f t="shared" si="18"/>
        <v>0.9567289070727835</v>
      </c>
      <c r="V15">
        <f t="shared" si="19"/>
        <v>-0.2952517883929271</v>
      </c>
      <c r="W15">
        <f t="shared" si="20"/>
        <v>-0.29765733313444187</v>
      </c>
      <c r="X15">
        <f t="shared" si="21"/>
        <v>-0.29765733313444187</v>
      </c>
      <c r="Y15">
        <f t="shared" si="22"/>
        <v>0</v>
      </c>
      <c r="Z15">
        <f t="shared" si="23"/>
        <v>0</v>
      </c>
      <c r="AA15">
        <f t="shared" si="24"/>
        <v>0</v>
      </c>
      <c r="AB15" t="e">
        <f t="shared" si="25"/>
        <v>#DIV/0!</v>
      </c>
      <c r="AC15" t="e">
        <f t="shared" si="26"/>
        <v>#DIV/0!</v>
      </c>
      <c r="AD15" t="e">
        <f t="shared" si="27"/>
        <v>#DIV/0!</v>
      </c>
      <c r="AE15" t="e">
        <f t="shared" si="28"/>
        <v>#DIV/0!</v>
      </c>
      <c r="AF15" t="b">
        <f t="shared" si="29"/>
        <v>1</v>
      </c>
    </row>
    <row r="16" spans="1:32" ht="12.75">
      <c r="A16" s="15"/>
      <c r="B16" s="25">
        <f t="shared" si="0"/>
        <v>0</v>
      </c>
      <c r="C16" s="19">
        <f t="shared" si="1"/>
        <v>0</v>
      </c>
      <c r="D16" s="20">
        <f t="shared" si="2"/>
        <v>0</v>
      </c>
      <c r="E16" s="24">
        <f t="shared" si="3"/>
        <v>0</v>
      </c>
      <c r="F16" s="26">
        <f t="shared" si="4"/>
        <v>0</v>
      </c>
      <c r="G16" s="26">
        <f t="shared" si="5"/>
        <v>0</v>
      </c>
      <c r="I16">
        <f t="shared" si="6"/>
        <v>109.05127762502696</v>
      </c>
      <c r="J16">
        <f t="shared" si="7"/>
        <v>0</v>
      </c>
      <c r="K16">
        <f t="shared" si="8"/>
        <v>0.9452268253982418</v>
      </c>
      <c r="L16">
        <f t="shared" si="9"/>
        <v>0.6443655525855703</v>
      </c>
      <c r="M16">
        <f t="shared" si="10"/>
        <v>0.8706029831322976</v>
      </c>
      <c r="N16">
        <f t="shared" si="11"/>
        <v>0.9567289070727835</v>
      </c>
      <c r="O16">
        <f t="shared" si="12"/>
        <v>0.2952517883929271</v>
      </c>
      <c r="P16">
        <f t="shared" si="13"/>
        <v>-0.32641422846984136</v>
      </c>
      <c r="Q16">
        <f t="shared" si="14"/>
        <v>-1</v>
      </c>
      <c r="R16">
        <f t="shared" si="15"/>
        <v>-0.2952517883929271</v>
      </c>
      <c r="S16">
        <f t="shared" si="16"/>
        <v>-16.91668136860439</v>
      </c>
      <c r="T16">
        <f t="shared" si="17"/>
        <v>-0.29098075257878697</v>
      </c>
      <c r="U16">
        <f t="shared" si="18"/>
        <v>0.9567289070727835</v>
      </c>
      <c r="V16">
        <f t="shared" si="19"/>
        <v>-0.2952517883929271</v>
      </c>
      <c r="W16">
        <f t="shared" si="20"/>
        <v>-0.29765733313444187</v>
      </c>
      <c r="X16">
        <f t="shared" si="21"/>
        <v>-0.29765733313444187</v>
      </c>
      <c r="Y16">
        <f t="shared" si="22"/>
        <v>0</v>
      </c>
      <c r="Z16">
        <f t="shared" si="23"/>
        <v>0</v>
      </c>
      <c r="AA16">
        <f t="shared" si="24"/>
        <v>0</v>
      </c>
      <c r="AB16" t="e">
        <f t="shared" si="25"/>
        <v>#DIV/0!</v>
      </c>
      <c r="AC16" t="e">
        <f t="shared" si="26"/>
        <v>#DIV/0!</v>
      </c>
      <c r="AD16" t="e">
        <f t="shared" si="27"/>
        <v>#DIV/0!</v>
      </c>
      <c r="AE16" t="e">
        <f t="shared" si="28"/>
        <v>#DIV/0!</v>
      </c>
      <c r="AF16" t="b">
        <f t="shared" si="29"/>
        <v>1</v>
      </c>
    </row>
    <row r="17" spans="1:32" ht="12.75">
      <c r="A17" s="15"/>
      <c r="B17" s="25">
        <f t="shared" si="0"/>
        <v>0</v>
      </c>
      <c r="C17" s="19">
        <f t="shared" si="1"/>
        <v>0</v>
      </c>
      <c r="D17" s="20">
        <f t="shared" si="2"/>
        <v>0</v>
      </c>
      <c r="E17" s="24">
        <f t="shared" si="3"/>
        <v>0</v>
      </c>
      <c r="F17" s="26">
        <f t="shared" si="4"/>
        <v>0</v>
      </c>
      <c r="G17" s="26">
        <f t="shared" si="5"/>
        <v>0</v>
      </c>
      <c r="I17">
        <f t="shared" si="6"/>
        <v>109.05127762502696</v>
      </c>
      <c r="J17">
        <f t="shared" si="7"/>
        <v>0</v>
      </c>
      <c r="K17">
        <f t="shared" si="8"/>
        <v>0.9452268253982418</v>
      </c>
      <c r="L17">
        <f t="shared" si="9"/>
        <v>0.6443655525855703</v>
      </c>
      <c r="M17">
        <f t="shared" si="10"/>
        <v>0.8706029831322976</v>
      </c>
      <c r="N17">
        <f t="shared" si="11"/>
        <v>0.9567289070727835</v>
      </c>
      <c r="O17">
        <f t="shared" si="12"/>
        <v>0.2952517883929271</v>
      </c>
      <c r="P17">
        <f t="shared" si="13"/>
        <v>-0.32641422846984136</v>
      </c>
      <c r="Q17">
        <f t="shared" si="14"/>
        <v>-1</v>
      </c>
      <c r="R17">
        <f t="shared" si="15"/>
        <v>-0.2952517883929271</v>
      </c>
      <c r="S17">
        <f t="shared" si="16"/>
        <v>-16.91668136860439</v>
      </c>
      <c r="T17">
        <f t="shared" si="17"/>
        <v>-0.29098075257878697</v>
      </c>
      <c r="U17">
        <f t="shared" si="18"/>
        <v>0.9567289070727835</v>
      </c>
      <c r="V17">
        <f t="shared" si="19"/>
        <v>-0.2952517883929271</v>
      </c>
      <c r="W17">
        <f t="shared" si="20"/>
        <v>-0.29765733313444187</v>
      </c>
      <c r="X17">
        <f t="shared" si="21"/>
        <v>-0.29765733313444187</v>
      </c>
      <c r="Y17">
        <f t="shared" si="22"/>
        <v>0</v>
      </c>
      <c r="Z17">
        <f t="shared" si="23"/>
        <v>0</v>
      </c>
      <c r="AA17">
        <f t="shared" si="24"/>
        <v>0</v>
      </c>
      <c r="AB17" t="e">
        <f t="shared" si="25"/>
        <v>#DIV/0!</v>
      </c>
      <c r="AC17" t="e">
        <f t="shared" si="26"/>
        <v>#DIV/0!</v>
      </c>
      <c r="AD17" t="e">
        <f t="shared" si="27"/>
        <v>#DIV/0!</v>
      </c>
      <c r="AE17" t="e">
        <f t="shared" si="28"/>
        <v>#DIV/0!</v>
      </c>
      <c r="AF17" t="b">
        <f t="shared" si="29"/>
        <v>1</v>
      </c>
    </row>
    <row r="18" spans="1:32" ht="12.75">
      <c r="A18" s="15"/>
      <c r="B18" s="25">
        <f t="shared" si="0"/>
        <v>0</v>
      </c>
      <c r="C18" s="19">
        <f t="shared" si="1"/>
        <v>0</v>
      </c>
      <c r="D18" s="20">
        <f t="shared" si="2"/>
        <v>0</v>
      </c>
      <c r="E18" s="24">
        <f t="shared" si="3"/>
        <v>0</v>
      </c>
      <c r="F18" s="26">
        <f t="shared" si="4"/>
        <v>0</v>
      </c>
      <c r="G18" s="26">
        <f t="shared" si="5"/>
        <v>0</v>
      </c>
      <c r="I18">
        <f t="shared" si="6"/>
        <v>109.05127762502696</v>
      </c>
      <c r="J18">
        <f t="shared" si="7"/>
        <v>0</v>
      </c>
      <c r="K18">
        <f t="shared" si="8"/>
        <v>0.9452268253982418</v>
      </c>
      <c r="L18">
        <f t="shared" si="9"/>
        <v>0.6443655525855703</v>
      </c>
      <c r="M18">
        <f t="shared" si="10"/>
        <v>0.8706029831322976</v>
      </c>
      <c r="N18">
        <f t="shared" si="11"/>
        <v>0.9567289070727835</v>
      </c>
      <c r="O18">
        <f t="shared" si="12"/>
        <v>0.2952517883929271</v>
      </c>
      <c r="P18">
        <f t="shared" si="13"/>
        <v>-0.32641422846984136</v>
      </c>
      <c r="Q18">
        <f t="shared" si="14"/>
        <v>-1</v>
      </c>
      <c r="R18">
        <f t="shared" si="15"/>
        <v>-0.2952517883929271</v>
      </c>
      <c r="S18">
        <f t="shared" si="16"/>
        <v>-16.91668136860439</v>
      </c>
      <c r="T18">
        <f t="shared" si="17"/>
        <v>-0.29098075257878697</v>
      </c>
      <c r="U18">
        <f t="shared" si="18"/>
        <v>0.9567289070727835</v>
      </c>
      <c r="V18">
        <f t="shared" si="19"/>
        <v>-0.2952517883929271</v>
      </c>
      <c r="W18">
        <f t="shared" si="20"/>
        <v>-0.29765733313444187</v>
      </c>
      <c r="X18">
        <f t="shared" si="21"/>
        <v>-0.29765733313444187</v>
      </c>
      <c r="Y18">
        <f t="shared" si="22"/>
        <v>0</v>
      </c>
      <c r="Z18">
        <f t="shared" si="23"/>
        <v>0</v>
      </c>
      <c r="AA18">
        <f t="shared" si="24"/>
        <v>0</v>
      </c>
      <c r="AB18" t="e">
        <f t="shared" si="25"/>
        <v>#DIV/0!</v>
      </c>
      <c r="AC18" t="e">
        <f t="shared" si="26"/>
        <v>#DIV/0!</v>
      </c>
      <c r="AD18" t="e">
        <f t="shared" si="27"/>
        <v>#DIV/0!</v>
      </c>
      <c r="AE18" t="e">
        <f t="shared" si="28"/>
        <v>#DIV/0!</v>
      </c>
      <c r="AF18" t="b">
        <f t="shared" si="29"/>
        <v>1</v>
      </c>
    </row>
    <row r="19" spans="1:32" ht="12.75">
      <c r="A19" s="15"/>
      <c r="B19" s="25">
        <f t="shared" si="0"/>
        <v>0</v>
      </c>
      <c r="C19" s="19">
        <f t="shared" si="1"/>
        <v>0</v>
      </c>
      <c r="D19" s="20">
        <f t="shared" si="2"/>
        <v>0</v>
      </c>
      <c r="E19" s="24">
        <f t="shared" si="3"/>
        <v>0</v>
      </c>
      <c r="F19" s="26">
        <f t="shared" si="4"/>
        <v>0</v>
      </c>
      <c r="G19" s="26">
        <f t="shared" si="5"/>
        <v>0</v>
      </c>
      <c r="I19">
        <f t="shared" si="6"/>
        <v>109.05127762502696</v>
      </c>
      <c r="J19">
        <f t="shared" si="7"/>
        <v>0</v>
      </c>
      <c r="K19">
        <f t="shared" si="8"/>
        <v>0.9452268253982418</v>
      </c>
      <c r="L19">
        <f t="shared" si="9"/>
        <v>0.6443655525855703</v>
      </c>
      <c r="M19">
        <f t="shared" si="10"/>
        <v>0.8706029831322976</v>
      </c>
      <c r="N19">
        <f t="shared" si="11"/>
        <v>0.9567289070727835</v>
      </c>
      <c r="O19">
        <f t="shared" si="12"/>
        <v>0.2952517883929271</v>
      </c>
      <c r="P19">
        <f t="shared" si="13"/>
        <v>-0.32641422846984136</v>
      </c>
      <c r="Q19">
        <f t="shared" si="14"/>
        <v>-1</v>
      </c>
      <c r="R19">
        <f t="shared" si="15"/>
        <v>-0.2952517883929271</v>
      </c>
      <c r="S19">
        <f t="shared" si="16"/>
        <v>-16.91668136860439</v>
      </c>
      <c r="T19">
        <f t="shared" si="17"/>
        <v>-0.29098075257878697</v>
      </c>
      <c r="U19">
        <f t="shared" si="18"/>
        <v>0.9567289070727835</v>
      </c>
      <c r="V19">
        <f t="shared" si="19"/>
        <v>-0.2952517883929271</v>
      </c>
      <c r="W19">
        <f t="shared" si="20"/>
        <v>-0.29765733313444187</v>
      </c>
      <c r="X19">
        <f t="shared" si="21"/>
        <v>-0.29765733313444187</v>
      </c>
      <c r="Y19">
        <f t="shared" si="22"/>
        <v>0</v>
      </c>
      <c r="Z19">
        <f t="shared" si="23"/>
        <v>0</v>
      </c>
      <c r="AA19">
        <f t="shared" si="24"/>
        <v>0</v>
      </c>
      <c r="AB19" t="e">
        <f t="shared" si="25"/>
        <v>#DIV/0!</v>
      </c>
      <c r="AC19" t="e">
        <f t="shared" si="26"/>
        <v>#DIV/0!</v>
      </c>
      <c r="AD19" t="e">
        <f t="shared" si="27"/>
        <v>#DIV/0!</v>
      </c>
      <c r="AE19" t="e">
        <f t="shared" si="28"/>
        <v>#DIV/0!</v>
      </c>
      <c r="AF19" t="b">
        <f t="shared" si="29"/>
        <v>1</v>
      </c>
    </row>
    <row r="20" spans="1:32" ht="12.75">
      <c r="A20" s="15"/>
      <c r="B20" s="25">
        <f t="shared" si="0"/>
        <v>0</v>
      </c>
      <c r="C20" s="19">
        <f t="shared" si="1"/>
        <v>0</v>
      </c>
      <c r="D20" s="20">
        <f t="shared" si="2"/>
        <v>0</v>
      </c>
      <c r="E20" s="24">
        <f t="shared" si="3"/>
        <v>0</v>
      </c>
      <c r="F20" s="26">
        <f t="shared" si="4"/>
        <v>0</v>
      </c>
      <c r="G20" s="26">
        <f t="shared" si="5"/>
        <v>0</v>
      </c>
      <c r="I20">
        <f t="shared" si="6"/>
        <v>109.05127762502696</v>
      </c>
      <c r="J20">
        <f t="shared" si="7"/>
        <v>0</v>
      </c>
      <c r="K20">
        <f t="shared" si="8"/>
        <v>0.9452268253982418</v>
      </c>
      <c r="L20">
        <f t="shared" si="9"/>
        <v>0.6443655525855703</v>
      </c>
      <c r="M20">
        <f t="shared" si="10"/>
        <v>0.8706029831322976</v>
      </c>
      <c r="N20">
        <f t="shared" si="11"/>
        <v>0.9567289070727835</v>
      </c>
      <c r="O20">
        <f t="shared" si="12"/>
        <v>0.2952517883929271</v>
      </c>
      <c r="P20">
        <f t="shared" si="13"/>
        <v>-0.32641422846984136</v>
      </c>
      <c r="Q20">
        <f t="shared" si="14"/>
        <v>-1</v>
      </c>
      <c r="R20">
        <f t="shared" si="15"/>
        <v>-0.2952517883929271</v>
      </c>
      <c r="S20">
        <f t="shared" si="16"/>
        <v>-16.91668136860439</v>
      </c>
      <c r="T20">
        <f t="shared" si="17"/>
        <v>-0.29098075257878697</v>
      </c>
      <c r="U20">
        <f t="shared" si="18"/>
        <v>0.9567289070727835</v>
      </c>
      <c r="V20">
        <f t="shared" si="19"/>
        <v>-0.2952517883929271</v>
      </c>
      <c r="W20">
        <f t="shared" si="20"/>
        <v>-0.29765733313444187</v>
      </c>
      <c r="X20">
        <f t="shared" si="21"/>
        <v>-0.29765733313444187</v>
      </c>
      <c r="Y20">
        <f t="shared" si="22"/>
        <v>0</v>
      </c>
      <c r="Z20">
        <f t="shared" si="23"/>
        <v>0</v>
      </c>
      <c r="AA20">
        <f t="shared" si="24"/>
        <v>0</v>
      </c>
      <c r="AB20" t="e">
        <f t="shared" si="25"/>
        <v>#DIV/0!</v>
      </c>
      <c r="AC20" t="e">
        <f t="shared" si="26"/>
        <v>#DIV/0!</v>
      </c>
      <c r="AD20" t="e">
        <f t="shared" si="27"/>
        <v>#DIV/0!</v>
      </c>
      <c r="AE20" t="e">
        <f t="shared" si="28"/>
        <v>#DIV/0!</v>
      </c>
      <c r="AF20" t="b">
        <f t="shared" si="29"/>
        <v>1</v>
      </c>
    </row>
    <row r="21" spans="1:32" ht="12.75">
      <c r="A21" s="15"/>
      <c r="B21" s="25">
        <f t="shared" si="0"/>
        <v>0</v>
      </c>
      <c r="C21" s="19">
        <f t="shared" si="1"/>
        <v>0</v>
      </c>
      <c r="D21" s="20">
        <f t="shared" si="2"/>
        <v>0</v>
      </c>
      <c r="E21" s="24">
        <f t="shared" si="3"/>
        <v>0</v>
      </c>
      <c r="F21" s="26">
        <f t="shared" si="4"/>
        <v>0</v>
      </c>
      <c r="G21" s="26">
        <f t="shared" si="5"/>
        <v>0</v>
      </c>
      <c r="I21">
        <f t="shared" si="6"/>
        <v>109.05127762502696</v>
      </c>
      <c r="J21">
        <f t="shared" si="7"/>
        <v>0</v>
      </c>
      <c r="K21">
        <f t="shared" si="8"/>
        <v>0.9452268253982418</v>
      </c>
      <c r="L21">
        <f t="shared" si="9"/>
        <v>0.6443655525855703</v>
      </c>
      <c r="M21">
        <f t="shared" si="10"/>
        <v>0.8706029831322976</v>
      </c>
      <c r="N21">
        <f t="shared" si="11"/>
        <v>0.9567289070727835</v>
      </c>
      <c r="O21">
        <f t="shared" si="12"/>
        <v>0.2952517883929271</v>
      </c>
      <c r="P21">
        <f t="shared" si="13"/>
        <v>-0.32641422846984136</v>
      </c>
      <c r="Q21">
        <f t="shared" si="14"/>
        <v>-1</v>
      </c>
      <c r="R21">
        <f t="shared" si="15"/>
        <v>-0.2952517883929271</v>
      </c>
      <c r="S21">
        <f t="shared" si="16"/>
        <v>-16.91668136860439</v>
      </c>
      <c r="T21">
        <f t="shared" si="17"/>
        <v>-0.29098075257878697</v>
      </c>
      <c r="U21">
        <f t="shared" si="18"/>
        <v>0.9567289070727835</v>
      </c>
      <c r="V21">
        <f t="shared" si="19"/>
        <v>-0.2952517883929271</v>
      </c>
      <c r="W21">
        <f t="shared" si="20"/>
        <v>-0.29765733313444187</v>
      </c>
      <c r="X21">
        <f t="shared" si="21"/>
        <v>-0.29765733313444187</v>
      </c>
      <c r="Y21">
        <f t="shared" si="22"/>
        <v>0</v>
      </c>
      <c r="Z21">
        <f t="shared" si="23"/>
        <v>0</v>
      </c>
      <c r="AA21">
        <f t="shared" si="24"/>
        <v>0</v>
      </c>
      <c r="AB21" t="e">
        <f t="shared" si="25"/>
        <v>#DIV/0!</v>
      </c>
      <c r="AC21" t="e">
        <f t="shared" si="26"/>
        <v>#DIV/0!</v>
      </c>
      <c r="AD21" t="e">
        <f t="shared" si="27"/>
        <v>#DIV/0!</v>
      </c>
      <c r="AE21" t="e">
        <f t="shared" si="28"/>
        <v>#DIV/0!</v>
      </c>
      <c r="AF21" t="b">
        <f t="shared" si="29"/>
        <v>1</v>
      </c>
    </row>
    <row r="22" spans="1:32" ht="12.75">
      <c r="A22" s="15"/>
      <c r="B22" s="25">
        <f t="shared" si="0"/>
        <v>0</v>
      </c>
      <c r="C22" s="19">
        <f t="shared" si="1"/>
        <v>0</v>
      </c>
      <c r="D22" s="20">
        <f t="shared" si="2"/>
        <v>0</v>
      </c>
      <c r="E22" s="24">
        <f t="shared" si="3"/>
        <v>0</v>
      </c>
      <c r="F22" s="26">
        <f t="shared" si="4"/>
        <v>0</v>
      </c>
      <c r="G22" s="26">
        <f t="shared" si="5"/>
        <v>0</v>
      </c>
      <c r="I22">
        <f t="shared" si="6"/>
        <v>109.05127762502696</v>
      </c>
      <c r="J22">
        <f t="shared" si="7"/>
        <v>0</v>
      </c>
      <c r="K22">
        <f t="shared" si="8"/>
        <v>0.9452268253982418</v>
      </c>
      <c r="L22">
        <f t="shared" si="9"/>
        <v>0.6443655525855703</v>
      </c>
      <c r="M22">
        <f t="shared" si="10"/>
        <v>0.8706029831322976</v>
      </c>
      <c r="N22">
        <f t="shared" si="11"/>
        <v>0.9567289070727835</v>
      </c>
      <c r="O22">
        <f t="shared" si="12"/>
        <v>0.2952517883929271</v>
      </c>
      <c r="P22">
        <f t="shared" si="13"/>
        <v>-0.32641422846984136</v>
      </c>
      <c r="Q22">
        <f t="shared" si="14"/>
        <v>-1</v>
      </c>
      <c r="R22">
        <f t="shared" si="15"/>
        <v>-0.2952517883929271</v>
      </c>
      <c r="S22">
        <f t="shared" si="16"/>
        <v>-16.91668136860439</v>
      </c>
      <c r="T22">
        <f t="shared" si="17"/>
        <v>-0.29098075257878697</v>
      </c>
      <c r="U22">
        <f t="shared" si="18"/>
        <v>0.9567289070727835</v>
      </c>
      <c r="V22">
        <f t="shared" si="19"/>
        <v>-0.2952517883929271</v>
      </c>
      <c r="W22">
        <f t="shared" si="20"/>
        <v>-0.29765733313444187</v>
      </c>
      <c r="X22">
        <f t="shared" si="21"/>
        <v>-0.29765733313444187</v>
      </c>
      <c r="Y22">
        <f t="shared" si="22"/>
        <v>0</v>
      </c>
      <c r="Z22">
        <f t="shared" si="23"/>
        <v>0</v>
      </c>
      <c r="AA22">
        <f t="shared" si="24"/>
        <v>0</v>
      </c>
      <c r="AB22" t="e">
        <f t="shared" si="25"/>
        <v>#DIV/0!</v>
      </c>
      <c r="AC22" t="e">
        <f t="shared" si="26"/>
        <v>#DIV/0!</v>
      </c>
      <c r="AD22" t="e">
        <f t="shared" si="27"/>
        <v>#DIV/0!</v>
      </c>
      <c r="AE22" t="e">
        <f t="shared" si="28"/>
        <v>#DIV/0!</v>
      </c>
      <c r="AF22" t="b">
        <f t="shared" si="29"/>
        <v>1</v>
      </c>
    </row>
    <row r="23" spans="1:32" ht="12.75">
      <c r="A23" s="15"/>
      <c r="B23" s="25">
        <f t="shared" si="0"/>
        <v>0</v>
      </c>
      <c r="C23" s="19">
        <f t="shared" si="1"/>
        <v>0</v>
      </c>
      <c r="D23" s="20">
        <f t="shared" si="2"/>
        <v>0</v>
      </c>
      <c r="E23" s="24">
        <f t="shared" si="3"/>
        <v>0</v>
      </c>
      <c r="F23" s="26">
        <f t="shared" si="4"/>
        <v>0</v>
      </c>
      <c r="G23" s="26">
        <f t="shared" si="5"/>
        <v>0</v>
      </c>
      <c r="I23">
        <f t="shared" si="6"/>
        <v>109.05127762502696</v>
      </c>
      <c r="J23">
        <f t="shared" si="7"/>
        <v>0</v>
      </c>
      <c r="K23">
        <f t="shared" si="8"/>
        <v>0.9452268253982418</v>
      </c>
      <c r="L23">
        <f t="shared" si="9"/>
        <v>0.6443655525855703</v>
      </c>
      <c r="M23">
        <f t="shared" si="10"/>
        <v>0.8706029831322976</v>
      </c>
      <c r="N23">
        <f t="shared" si="11"/>
        <v>0.9567289070727835</v>
      </c>
      <c r="O23">
        <f t="shared" si="12"/>
        <v>0.2952517883929271</v>
      </c>
      <c r="P23">
        <f t="shared" si="13"/>
        <v>-0.32641422846984136</v>
      </c>
      <c r="Q23">
        <f t="shared" si="14"/>
        <v>-1</v>
      </c>
      <c r="R23">
        <f t="shared" si="15"/>
        <v>-0.2952517883929271</v>
      </c>
      <c r="S23">
        <f t="shared" si="16"/>
        <v>-16.91668136860439</v>
      </c>
      <c r="T23">
        <f t="shared" si="17"/>
        <v>-0.29098075257878697</v>
      </c>
      <c r="U23">
        <f t="shared" si="18"/>
        <v>0.9567289070727835</v>
      </c>
      <c r="V23">
        <f t="shared" si="19"/>
        <v>-0.2952517883929271</v>
      </c>
      <c r="W23">
        <f t="shared" si="20"/>
        <v>-0.29765733313444187</v>
      </c>
      <c r="X23">
        <f t="shared" si="21"/>
        <v>-0.29765733313444187</v>
      </c>
      <c r="Y23">
        <f t="shared" si="22"/>
        <v>0</v>
      </c>
      <c r="Z23">
        <f t="shared" si="23"/>
        <v>0</v>
      </c>
      <c r="AA23">
        <f t="shared" si="24"/>
        <v>0</v>
      </c>
      <c r="AB23" t="e">
        <f t="shared" si="25"/>
        <v>#DIV/0!</v>
      </c>
      <c r="AC23" t="e">
        <f t="shared" si="26"/>
        <v>#DIV/0!</v>
      </c>
      <c r="AD23" t="e">
        <f t="shared" si="27"/>
        <v>#DIV/0!</v>
      </c>
      <c r="AE23" t="e">
        <f t="shared" si="28"/>
        <v>#DIV/0!</v>
      </c>
      <c r="AF23" t="b">
        <f t="shared" si="29"/>
        <v>1</v>
      </c>
    </row>
    <row r="24" spans="1:32" ht="12.75">
      <c r="A24" s="15"/>
      <c r="B24" s="25">
        <f t="shared" si="0"/>
        <v>0</v>
      </c>
      <c r="C24" s="19">
        <f t="shared" si="1"/>
        <v>0</v>
      </c>
      <c r="D24" s="20">
        <f t="shared" si="2"/>
        <v>0</v>
      </c>
      <c r="E24" s="24">
        <f t="shared" si="3"/>
        <v>0</v>
      </c>
      <c r="F24" s="26">
        <f t="shared" si="4"/>
        <v>0</v>
      </c>
      <c r="G24" s="26">
        <f t="shared" si="5"/>
        <v>0</v>
      </c>
      <c r="I24">
        <f t="shared" si="6"/>
        <v>109.05127762502696</v>
      </c>
      <c r="J24">
        <f t="shared" si="7"/>
        <v>0</v>
      </c>
      <c r="K24">
        <f t="shared" si="8"/>
        <v>0.9452268253982418</v>
      </c>
      <c r="L24">
        <f t="shared" si="9"/>
        <v>0.6443655525855703</v>
      </c>
      <c r="M24">
        <f t="shared" si="10"/>
        <v>0.8706029831322976</v>
      </c>
      <c r="N24">
        <f t="shared" si="11"/>
        <v>0.9567289070727835</v>
      </c>
      <c r="O24">
        <f t="shared" si="12"/>
        <v>0.2952517883929271</v>
      </c>
      <c r="P24">
        <f t="shared" si="13"/>
        <v>-0.32641422846984136</v>
      </c>
      <c r="Q24">
        <f t="shared" si="14"/>
        <v>-1</v>
      </c>
      <c r="R24">
        <f t="shared" si="15"/>
        <v>-0.2952517883929271</v>
      </c>
      <c r="S24">
        <f t="shared" si="16"/>
        <v>-16.91668136860439</v>
      </c>
      <c r="T24">
        <f t="shared" si="17"/>
        <v>-0.29098075257878697</v>
      </c>
      <c r="U24">
        <f t="shared" si="18"/>
        <v>0.9567289070727835</v>
      </c>
      <c r="V24">
        <f t="shared" si="19"/>
        <v>-0.2952517883929271</v>
      </c>
      <c r="W24">
        <f t="shared" si="20"/>
        <v>-0.29765733313444187</v>
      </c>
      <c r="X24">
        <f t="shared" si="21"/>
        <v>-0.29765733313444187</v>
      </c>
      <c r="Y24">
        <f t="shared" si="22"/>
        <v>0</v>
      </c>
      <c r="Z24">
        <f t="shared" si="23"/>
        <v>0</v>
      </c>
      <c r="AA24">
        <f t="shared" si="24"/>
        <v>0</v>
      </c>
      <c r="AB24" t="e">
        <f t="shared" si="25"/>
        <v>#DIV/0!</v>
      </c>
      <c r="AC24" t="e">
        <f t="shared" si="26"/>
        <v>#DIV/0!</v>
      </c>
      <c r="AD24" t="e">
        <f t="shared" si="27"/>
        <v>#DIV/0!</v>
      </c>
      <c r="AE24" t="e">
        <f t="shared" si="28"/>
        <v>#DIV/0!</v>
      </c>
      <c r="AF24" t="b">
        <f t="shared" si="29"/>
        <v>1</v>
      </c>
    </row>
    <row r="25" spans="1:32" ht="12.75">
      <c r="A25" s="15"/>
      <c r="B25" s="25">
        <f t="shared" si="0"/>
        <v>0</v>
      </c>
      <c r="C25" s="19">
        <f t="shared" si="1"/>
        <v>0</v>
      </c>
      <c r="D25" s="20">
        <f t="shared" si="2"/>
        <v>0</v>
      </c>
      <c r="E25" s="24">
        <f t="shared" si="3"/>
        <v>0</v>
      </c>
      <c r="F25" s="26">
        <f t="shared" si="4"/>
        <v>0</v>
      </c>
      <c r="G25" s="26">
        <f t="shared" si="5"/>
        <v>0</v>
      </c>
      <c r="I25">
        <f t="shared" si="6"/>
        <v>109.05127762502696</v>
      </c>
      <c r="J25">
        <f t="shared" si="7"/>
        <v>0</v>
      </c>
      <c r="K25">
        <f t="shared" si="8"/>
        <v>0.9452268253982418</v>
      </c>
      <c r="L25">
        <f t="shared" si="9"/>
        <v>0.6443655525855703</v>
      </c>
      <c r="M25">
        <f t="shared" si="10"/>
        <v>0.8706029831322976</v>
      </c>
      <c r="N25">
        <f t="shared" si="11"/>
        <v>0.9567289070727835</v>
      </c>
      <c r="O25">
        <f t="shared" si="12"/>
        <v>0.2952517883929271</v>
      </c>
      <c r="P25">
        <f t="shared" si="13"/>
        <v>-0.32641422846984136</v>
      </c>
      <c r="Q25">
        <f t="shared" si="14"/>
        <v>-1</v>
      </c>
      <c r="R25">
        <f t="shared" si="15"/>
        <v>-0.2952517883929271</v>
      </c>
      <c r="S25">
        <f t="shared" si="16"/>
        <v>-16.91668136860439</v>
      </c>
      <c r="T25">
        <f t="shared" si="17"/>
        <v>-0.29098075257878697</v>
      </c>
      <c r="U25">
        <f t="shared" si="18"/>
        <v>0.9567289070727835</v>
      </c>
      <c r="V25">
        <f t="shared" si="19"/>
        <v>-0.2952517883929271</v>
      </c>
      <c r="W25">
        <f t="shared" si="20"/>
        <v>-0.29765733313444187</v>
      </c>
      <c r="X25">
        <f t="shared" si="21"/>
        <v>-0.29765733313444187</v>
      </c>
      <c r="Y25">
        <f t="shared" si="22"/>
        <v>0</v>
      </c>
      <c r="Z25">
        <f t="shared" si="23"/>
        <v>0</v>
      </c>
      <c r="AA25">
        <f t="shared" si="24"/>
        <v>0</v>
      </c>
      <c r="AB25" t="e">
        <f t="shared" si="25"/>
        <v>#DIV/0!</v>
      </c>
      <c r="AC25" t="e">
        <f t="shared" si="26"/>
        <v>#DIV/0!</v>
      </c>
      <c r="AD25" t="e">
        <f t="shared" si="27"/>
        <v>#DIV/0!</v>
      </c>
      <c r="AE25" t="e">
        <f t="shared" si="28"/>
        <v>#DIV/0!</v>
      </c>
      <c r="AF25" t="b">
        <f t="shared" si="29"/>
        <v>1</v>
      </c>
    </row>
    <row r="26" spans="1:32" ht="12.75">
      <c r="A26" s="15"/>
      <c r="B26" s="25">
        <f t="shared" si="0"/>
        <v>0</v>
      </c>
      <c r="C26" s="19">
        <f t="shared" si="1"/>
        <v>0</v>
      </c>
      <c r="D26" s="20">
        <f t="shared" si="2"/>
        <v>0</v>
      </c>
      <c r="E26" s="24">
        <f t="shared" si="3"/>
        <v>0</v>
      </c>
      <c r="F26" s="26">
        <f t="shared" si="4"/>
        <v>0</v>
      </c>
      <c r="G26" s="26">
        <f t="shared" si="5"/>
        <v>0</v>
      </c>
      <c r="I26">
        <f t="shared" si="6"/>
        <v>109.05127762502696</v>
      </c>
      <c r="J26">
        <f t="shared" si="7"/>
        <v>0</v>
      </c>
      <c r="K26">
        <f t="shared" si="8"/>
        <v>0.9452268253982418</v>
      </c>
      <c r="L26">
        <f t="shared" si="9"/>
        <v>0.6443655525855703</v>
      </c>
      <c r="M26">
        <f t="shared" si="10"/>
        <v>0.8706029831322976</v>
      </c>
      <c r="N26">
        <f t="shared" si="11"/>
        <v>0.9567289070727835</v>
      </c>
      <c r="O26">
        <f t="shared" si="12"/>
        <v>0.2952517883929271</v>
      </c>
      <c r="P26">
        <f t="shared" si="13"/>
        <v>-0.32641422846984136</v>
      </c>
      <c r="Q26">
        <f t="shared" si="14"/>
        <v>-1</v>
      </c>
      <c r="R26">
        <f t="shared" si="15"/>
        <v>-0.2952517883929271</v>
      </c>
      <c r="S26">
        <f t="shared" si="16"/>
        <v>-16.91668136860439</v>
      </c>
      <c r="T26">
        <f t="shared" si="17"/>
        <v>-0.29098075257878697</v>
      </c>
      <c r="U26">
        <f t="shared" si="18"/>
        <v>0.9567289070727835</v>
      </c>
      <c r="V26">
        <f t="shared" si="19"/>
        <v>-0.2952517883929271</v>
      </c>
      <c r="W26">
        <f t="shared" si="20"/>
        <v>-0.29765733313444187</v>
      </c>
      <c r="X26">
        <f t="shared" si="21"/>
        <v>-0.29765733313444187</v>
      </c>
      <c r="Y26">
        <f t="shared" si="22"/>
        <v>0</v>
      </c>
      <c r="Z26">
        <f t="shared" si="23"/>
        <v>0</v>
      </c>
      <c r="AA26">
        <f t="shared" si="24"/>
        <v>0</v>
      </c>
      <c r="AB26" t="e">
        <f t="shared" si="25"/>
        <v>#DIV/0!</v>
      </c>
      <c r="AC26" t="e">
        <f t="shared" si="26"/>
        <v>#DIV/0!</v>
      </c>
      <c r="AD26" t="e">
        <f t="shared" si="27"/>
        <v>#DIV/0!</v>
      </c>
      <c r="AE26" t="e">
        <f t="shared" si="28"/>
        <v>#DIV/0!</v>
      </c>
      <c r="AF26" t="b">
        <f t="shared" si="29"/>
        <v>1</v>
      </c>
    </row>
    <row r="27" spans="1:32" ht="12.75">
      <c r="A27" s="15"/>
      <c r="B27" s="25">
        <f t="shared" si="0"/>
        <v>0</v>
      </c>
      <c r="C27" s="19">
        <f t="shared" si="1"/>
        <v>0</v>
      </c>
      <c r="D27" s="20">
        <f t="shared" si="2"/>
        <v>0</v>
      </c>
      <c r="E27" s="24">
        <f t="shared" si="3"/>
        <v>0</v>
      </c>
      <c r="F27" s="26">
        <f t="shared" si="4"/>
        <v>0</v>
      </c>
      <c r="G27" s="26">
        <f t="shared" si="5"/>
        <v>0</v>
      </c>
      <c r="I27">
        <f t="shared" si="6"/>
        <v>109.05127762502696</v>
      </c>
      <c r="J27">
        <f t="shared" si="7"/>
        <v>0</v>
      </c>
      <c r="K27">
        <f t="shared" si="8"/>
        <v>0.9452268253982418</v>
      </c>
      <c r="L27">
        <f t="shared" si="9"/>
        <v>0.6443655525855703</v>
      </c>
      <c r="M27">
        <f t="shared" si="10"/>
        <v>0.8706029831322976</v>
      </c>
      <c r="N27">
        <f t="shared" si="11"/>
        <v>0.9567289070727835</v>
      </c>
      <c r="O27">
        <f t="shared" si="12"/>
        <v>0.2952517883929271</v>
      </c>
      <c r="P27">
        <f t="shared" si="13"/>
        <v>-0.32641422846984136</v>
      </c>
      <c r="Q27">
        <f t="shared" si="14"/>
        <v>-1</v>
      </c>
      <c r="R27">
        <f t="shared" si="15"/>
        <v>-0.2952517883929271</v>
      </c>
      <c r="S27">
        <f t="shared" si="16"/>
        <v>-16.91668136860439</v>
      </c>
      <c r="T27">
        <f t="shared" si="17"/>
        <v>-0.29098075257878697</v>
      </c>
      <c r="U27">
        <f t="shared" si="18"/>
        <v>0.9567289070727835</v>
      </c>
      <c r="V27">
        <f t="shared" si="19"/>
        <v>-0.2952517883929271</v>
      </c>
      <c r="W27">
        <f t="shared" si="20"/>
        <v>-0.29765733313444187</v>
      </c>
      <c r="X27">
        <f t="shared" si="21"/>
        <v>-0.29765733313444187</v>
      </c>
      <c r="Y27">
        <f t="shared" si="22"/>
        <v>0</v>
      </c>
      <c r="Z27">
        <f t="shared" si="23"/>
        <v>0</v>
      </c>
      <c r="AA27">
        <f t="shared" si="24"/>
        <v>0</v>
      </c>
      <c r="AB27" t="e">
        <f t="shared" si="25"/>
        <v>#DIV/0!</v>
      </c>
      <c r="AC27" t="e">
        <f t="shared" si="26"/>
        <v>#DIV/0!</v>
      </c>
      <c r="AD27" t="e">
        <f t="shared" si="27"/>
        <v>#DIV/0!</v>
      </c>
      <c r="AE27" t="e">
        <f t="shared" si="28"/>
        <v>#DIV/0!</v>
      </c>
      <c r="AF27" t="b">
        <f t="shared" si="29"/>
        <v>1</v>
      </c>
    </row>
    <row r="28" spans="1:32" ht="12.75">
      <c r="A28" s="15"/>
      <c r="B28" s="25">
        <f t="shared" si="0"/>
        <v>0</v>
      </c>
      <c r="C28" s="19">
        <f t="shared" si="1"/>
        <v>0</v>
      </c>
      <c r="D28" s="20">
        <f t="shared" si="2"/>
        <v>0</v>
      </c>
      <c r="E28" s="24">
        <f t="shared" si="3"/>
        <v>0</v>
      </c>
      <c r="F28" s="26">
        <f t="shared" si="4"/>
        <v>0</v>
      </c>
      <c r="G28" s="26">
        <f t="shared" si="5"/>
        <v>0</v>
      </c>
      <c r="I28">
        <f t="shared" si="6"/>
        <v>109.05127762502696</v>
      </c>
      <c r="J28">
        <f t="shared" si="7"/>
        <v>0</v>
      </c>
      <c r="K28">
        <f t="shared" si="8"/>
        <v>0.9452268253982418</v>
      </c>
      <c r="L28">
        <f t="shared" si="9"/>
        <v>0.6443655525855703</v>
      </c>
      <c r="M28">
        <f t="shared" si="10"/>
        <v>0.8706029831322976</v>
      </c>
      <c r="N28">
        <f t="shared" si="11"/>
        <v>0.9567289070727835</v>
      </c>
      <c r="O28">
        <f t="shared" si="12"/>
        <v>0.2952517883929271</v>
      </c>
      <c r="P28">
        <f t="shared" si="13"/>
        <v>-0.32641422846984136</v>
      </c>
      <c r="Q28">
        <f t="shared" si="14"/>
        <v>-1</v>
      </c>
      <c r="R28">
        <f t="shared" si="15"/>
        <v>-0.2952517883929271</v>
      </c>
      <c r="S28">
        <f t="shared" si="16"/>
        <v>-16.91668136860439</v>
      </c>
      <c r="T28">
        <f t="shared" si="17"/>
        <v>-0.29098075257878697</v>
      </c>
      <c r="U28">
        <f t="shared" si="18"/>
        <v>0.9567289070727835</v>
      </c>
      <c r="V28">
        <f t="shared" si="19"/>
        <v>-0.2952517883929271</v>
      </c>
      <c r="W28">
        <f t="shared" si="20"/>
        <v>-0.29765733313444187</v>
      </c>
      <c r="X28">
        <f t="shared" si="21"/>
        <v>-0.29765733313444187</v>
      </c>
      <c r="Y28">
        <f t="shared" si="22"/>
        <v>0</v>
      </c>
      <c r="Z28">
        <f t="shared" si="23"/>
        <v>0</v>
      </c>
      <c r="AA28">
        <f t="shared" si="24"/>
        <v>0</v>
      </c>
      <c r="AB28" t="e">
        <f t="shared" si="25"/>
        <v>#DIV/0!</v>
      </c>
      <c r="AC28" t="e">
        <f t="shared" si="26"/>
        <v>#DIV/0!</v>
      </c>
      <c r="AD28" t="e">
        <f t="shared" si="27"/>
        <v>#DIV/0!</v>
      </c>
      <c r="AE28" t="e">
        <f t="shared" si="28"/>
        <v>#DIV/0!</v>
      </c>
      <c r="AF28" t="b">
        <f t="shared" si="29"/>
        <v>1</v>
      </c>
    </row>
    <row r="29" spans="1:32" ht="12.75">
      <c r="A29" s="15"/>
      <c r="B29" s="25">
        <f t="shared" si="0"/>
        <v>0</v>
      </c>
      <c r="C29" s="19">
        <f t="shared" si="1"/>
        <v>0</v>
      </c>
      <c r="D29" s="20">
        <f t="shared" si="2"/>
        <v>0</v>
      </c>
      <c r="E29" s="24">
        <f t="shared" si="3"/>
        <v>0</v>
      </c>
      <c r="F29" s="26">
        <f t="shared" si="4"/>
        <v>0</v>
      </c>
      <c r="G29" s="26">
        <f t="shared" si="5"/>
        <v>0</v>
      </c>
      <c r="I29">
        <f t="shared" si="6"/>
        <v>109.05127762502696</v>
      </c>
      <c r="J29">
        <f t="shared" si="7"/>
        <v>0</v>
      </c>
      <c r="K29">
        <f t="shared" si="8"/>
        <v>0.9452268253982418</v>
      </c>
      <c r="L29">
        <f t="shared" si="9"/>
        <v>0.6443655525855703</v>
      </c>
      <c r="M29">
        <f t="shared" si="10"/>
        <v>0.8706029831322976</v>
      </c>
      <c r="N29">
        <f t="shared" si="11"/>
        <v>0.9567289070727835</v>
      </c>
      <c r="O29">
        <f t="shared" si="12"/>
        <v>0.2952517883929271</v>
      </c>
      <c r="P29">
        <f t="shared" si="13"/>
        <v>-0.32641422846984136</v>
      </c>
      <c r="Q29">
        <f t="shared" si="14"/>
        <v>-1</v>
      </c>
      <c r="R29">
        <f t="shared" si="15"/>
        <v>-0.2952517883929271</v>
      </c>
      <c r="S29">
        <f t="shared" si="16"/>
        <v>-16.91668136860439</v>
      </c>
      <c r="T29">
        <f t="shared" si="17"/>
        <v>-0.29098075257878697</v>
      </c>
      <c r="U29">
        <f t="shared" si="18"/>
        <v>0.9567289070727835</v>
      </c>
      <c r="V29">
        <f t="shared" si="19"/>
        <v>-0.2952517883929271</v>
      </c>
      <c r="W29">
        <f t="shared" si="20"/>
        <v>-0.29765733313444187</v>
      </c>
      <c r="X29">
        <f t="shared" si="21"/>
        <v>-0.29765733313444187</v>
      </c>
      <c r="Y29">
        <f t="shared" si="22"/>
        <v>0</v>
      </c>
      <c r="Z29">
        <f t="shared" si="23"/>
        <v>0</v>
      </c>
      <c r="AA29">
        <f t="shared" si="24"/>
        <v>0</v>
      </c>
      <c r="AB29" t="e">
        <f t="shared" si="25"/>
        <v>#DIV/0!</v>
      </c>
      <c r="AC29" t="e">
        <f t="shared" si="26"/>
        <v>#DIV/0!</v>
      </c>
      <c r="AD29" t="e">
        <f t="shared" si="27"/>
        <v>#DIV/0!</v>
      </c>
      <c r="AE29" t="e">
        <f t="shared" si="28"/>
        <v>#DIV/0!</v>
      </c>
      <c r="AF29" t="b">
        <f t="shared" si="29"/>
        <v>1</v>
      </c>
    </row>
    <row r="30" spans="1:32" ht="12.75">
      <c r="A30" s="15"/>
      <c r="B30" s="25">
        <f t="shared" si="0"/>
        <v>0</v>
      </c>
      <c r="C30" s="19">
        <f t="shared" si="1"/>
        <v>0</v>
      </c>
      <c r="D30" s="20">
        <f t="shared" si="2"/>
        <v>0</v>
      </c>
      <c r="E30" s="24">
        <f t="shared" si="3"/>
        <v>0</v>
      </c>
      <c r="F30" s="26">
        <f t="shared" si="4"/>
        <v>0</v>
      </c>
      <c r="G30" s="26">
        <f t="shared" si="5"/>
        <v>0</v>
      </c>
      <c r="I30">
        <f t="shared" si="6"/>
        <v>109.05127762502696</v>
      </c>
      <c r="J30">
        <f t="shared" si="7"/>
        <v>0</v>
      </c>
      <c r="K30">
        <f t="shared" si="8"/>
        <v>0.9452268253982418</v>
      </c>
      <c r="L30">
        <f t="shared" si="9"/>
        <v>0.6443655525855703</v>
      </c>
      <c r="M30">
        <f t="shared" si="10"/>
        <v>0.8706029831322976</v>
      </c>
      <c r="N30">
        <f t="shared" si="11"/>
        <v>0.9567289070727835</v>
      </c>
      <c r="O30">
        <f t="shared" si="12"/>
        <v>0.2952517883929271</v>
      </c>
      <c r="P30">
        <f t="shared" si="13"/>
        <v>-0.32641422846984136</v>
      </c>
      <c r="Q30">
        <f t="shared" si="14"/>
        <v>-1</v>
      </c>
      <c r="R30">
        <f t="shared" si="15"/>
        <v>-0.2952517883929271</v>
      </c>
      <c r="S30">
        <f t="shared" si="16"/>
        <v>-16.91668136860439</v>
      </c>
      <c r="T30">
        <f t="shared" si="17"/>
        <v>-0.29098075257878697</v>
      </c>
      <c r="U30">
        <f t="shared" si="18"/>
        <v>0.9567289070727835</v>
      </c>
      <c r="V30">
        <f t="shared" si="19"/>
        <v>-0.2952517883929271</v>
      </c>
      <c r="W30">
        <f t="shared" si="20"/>
        <v>-0.29765733313444187</v>
      </c>
      <c r="X30">
        <f t="shared" si="21"/>
        <v>-0.29765733313444187</v>
      </c>
      <c r="Y30">
        <f t="shared" si="22"/>
        <v>0</v>
      </c>
      <c r="Z30">
        <f t="shared" si="23"/>
        <v>0</v>
      </c>
      <c r="AA30">
        <f t="shared" si="24"/>
        <v>0</v>
      </c>
      <c r="AB30" t="e">
        <f t="shared" si="25"/>
        <v>#DIV/0!</v>
      </c>
      <c r="AC30" t="e">
        <f t="shared" si="26"/>
        <v>#DIV/0!</v>
      </c>
      <c r="AD30" t="e">
        <f t="shared" si="27"/>
        <v>#DIV/0!</v>
      </c>
      <c r="AE30" t="e">
        <f t="shared" si="28"/>
        <v>#DIV/0!</v>
      </c>
      <c r="AF30" t="b">
        <f t="shared" si="29"/>
        <v>1</v>
      </c>
    </row>
    <row r="31" spans="1:32" ht="12.75">
      <c r="A31" s="15"/>
      <c r="B31" s="25">
        <f t="shared" si="0"/>
        <v>0</v>
      </c>
      <c r="C31" s="19">
        <f t="shared" si="1"/>
        <v>0</v>
      </c>
      <c r="D31" s="20">
        <f t="shared" si="2"/>
        <v>0</v>
      </c>
      <c r="E31" s="24">
        <f t="shared" si="3"/>
        <v>0</v>
      </c>
      <c r="F31" s="26">
        <f t="shared" si="4"/>
        <v>0</v>
      </c>
      <c r="G31" s="26">
        <f t="shared" si="5"/>
        <v>0</v>
      </c>
      <c r="I31">
        <f t="shared" si="6"/>
        <v>109.05127762502696</v>
      </c>
      <c r="J31">
        <f t="shared" si="7"/>
        <v>0</v>
      </c>
      <c r="K31">
        <f t="shared" si="8"/>
        <v>0.9452268253982418</v>
      </c>
      <c r="L31">
        <f t="shared" si="9"/>
        <v>0.6443655525855703</v>
      </c>
      <c r="M31">
        <f t="shared" si="10"/>
        <v>0.8706029831322976</v>
      </c>
      <c r="N31">
        <f t="shared" si="11"/>
        <v>0.9567289070727835</v>
      </c>
      <c r="O31">
        <f t="shared" si="12"/>
        <v>0.2952517883929271</v>
      </c>
      <c r="P31">
        <f t="shared" si="13"/>
        <v>-0.32641422846984136</v>
      </c>
      <c r="Q31">
        <f t="shared" si="14"/>
        <v>-1</v>
      </c>
      <c r="R31">
        <f t="shared" si="15"/>
        <v>-0.2952517883929271</v>
      </c>
      <c r="S31">
        <f t="shared" si="16"/>
        <v>-16.91668136860439</v>
      </c>
      <c r="T31">
        <f t="shared" si="17"/>
        <v>-0.29098075257878697</v>
      </c>
      <c r="U31">
        <f t="shared" si="18"/>
        <v>0.9567289070727835</v>
      </c>
      <c r="V31">
        <f t="shared" si="19"/>
        <v>-0.2952517883929271</v>
      </c>
      <c r="W31">
        <f t="shared" si="20"/>
        <v>-0.29765733313444187</v>
      </c>
      <c r="X31">
        <f t="shared" si="21"/>
        <v>-0.29765733313444187</v>
      </c>
      <c r="Y31">
        <f t="shared" si="22"/>
        <v>0</v>
      </c>
      <c r="Z31">
        <f t="shared" si="23"/>
        <v>0</v>
      </c>
      <c r="AA31">
        <f t="shared" si="24"/>
        <v>0</v>
      </c>
      <c r="AB31" t="e">
        <f t="shared" si="25"/>
        <v>#DIV/0!</v>
      </c>
      <c r="AC31" t="e">
        <f t="shared" si="26"/>
        <v>#DIV/0!</v>
      </c>
      <c r="AD31" t="e">
        <f t="shared" si="27"/>
        <v>#DIV/0!</v>
      </c>
      <c r="AE31" t="e">
        <f t="shared" si="28"/>
        <v>#DIV/0!</v>
      </c>
      <c r="AF31" t="b">
        <f t="shared" si="29"/>
        <v>1</v>
      </c>
    </row>
    <row r="32" spans="1:32" ht="12.75">
      <c r="A32" s="15"/>
      <c r="B32" s="25">
        <f t="shared" si="0"/>
        <v>0</v>
      </c>
      <c r="C32" s="19">
        <f t="shared" si="1"/>
        <v>0</v>
      </c>
      <c r="D32" s="20">
        <f t="shared" si="2"/>
        <v>0</v>
      </c>
      <c r="E32" s="24">
        <f t="shared" si="3"/>
        <v>0</v>
      </c>
      <c r="F32" s="26">
        <f t="shared" si="4"/>
        <v>0</v>
      </c>
      <c r="G32" s="26">
        <f t="shared" si="5"/>
        <v>0</v>
      </c>
      <c r="I32">
        <f t="shared" si="6"/>
        <v>109.05127762502696</v>
      </c>
      <c r="J32">
        <f t="shared" si="7"/>
        <v>0</v>
      </c>
      <c r="K32">
        <f t="shared" si="8"/>
        <v>0.9452268253982418</v>
      </c>
      <c r="L32">
        <f t="shared" si="9"/>
        <v>0.6443655525855703</v>
      </c>
      <c r="M32">
        <f t="shared" si="10"/>
        <v>0.8706029831322976</v>
      </c>
      <c r="N32">
        <f t="shared" si="11"/>
        <v>0.9567289070727835</v>
      </c>
      <c r="O32">
        <f t="shared" si="12"/>
        <v>0.2952517883929271</v>
      </c>
      <c r="P32">
        <f t="shared" si="13"/>
        <v>-0.32641422846984136</v>
      </c>
      <c r="Q32">
        <f t="shared" si="14"/>
        <v>-1</v>
      </c>
      <c r="R32">
        <f t="shared" si="15"/>
        <v>-0.2952517883929271</v>
      </c>
      <c r="S32">
        <f t="shared" si="16"/>
        <v>-16.91668136860439</v>
      </c>
      <c r="T32">
        <f t="shared" si="17"/>
        <v>-0.29098075257878697</v>
      </c>
      <c r="U32">
        <f t="shared" si="18"/>
        <v>0.9567289070727835</v>
      </c>
      <c r="V32">
        <f t="shared" si="19"/>
        <v>-0.2952517883929271</v>
      </c>
      <c r="W32">
        <f t="shared" si="20"/>
        <v>-0.29765733313444187</v>
      </c>
      <c r="X32">
        <f t="shared" si="21"/>
        <v>-0.29765733313444187</v>
      </c>
      <c r="Y32">
        <f t="shared" si="22"/>
        <v>0</v>
      </c>
      <c r="Z32">
        <f t="shared" si="23"/>
        <v>0</v>
      </c>
      <c r="AA32">
        <f t="shared" si="24"/>
        <v>0</v>
      </c>
      <c r="AB32" t="e">
        <f t="shared" si="25"/>
        <v>#DIV/0!</v>
      </c>
      <c r="AC32" t="e">
        <f t="shared" si="26"/>
        <v>#DIV/0!</v>
      </c>
      <c r="AD32" t="e">
        <f t="shared" si="27"/>
        <v>#DIV/0!</v>
      </c>
      <c r="AE32" t="e">
        <f t="shared" si="28"/>
        <v>#DIV/0!</v>
      </c>
      <c r="AF32" t="b">
        <f t="shared" si="29"/>
        <v>1</v>
      </c>
    </row>
    <row r="33" spans="1:32" ht="12.75">
      <c r="A33" s="15"/>
      <c r="B33" s="25">
        <f t="shared" si="0"/>
        <v>0</v>
      </c>
      <c r="C33" s="19">
        <f t="shared" si="1"/>
        <v>0</v>
      </c>
      <c r="D33" s="20">
        <f t="shared" si="2"/>
        <v>0</v>
      </c>
      <c r="E33" s="24">
        <f t="shared" si="3"/>
        <v>0</v>
      </c>
      <c r="F33" s="26">
        <f t="shared" si="4"/>
        <v>0</v>
      </c>
      <c r="G33" s="26">
        <f t="shared" si="5"/>
        <v>0</v>
      </c>
      <c r="I33">
        <f t="shared" si="6"/>
        <v>109.05127762502696</v>
      </c>
      <c r="J33">
        <f t="shared" si="7"/>
        <v>0</v>
      </c>
      <c r="K33">
        <f t="shared" si="8"/>
        <v>0.9452268253982418</v>
      </c>
      <c r="L33">
        <f t="shared" si="9"/>
        <v>0.6443655525855703</v>
      </c>
      <c r="M33">
        <f t="shared" si="10"/>
        <v>0.8706029831322976</v>
      </c>
      <c r="N33">
        <f t="shared" si="11"/>
        <v>0.9567289070727835</v>
      </c>
      <c r="O33">
        <f t="shared" si="12"/>
        <v>0.2952517883929271</v>
      </c>
      <c r="P33">
        <f t="shared" si="13"/>
        <v>-0.32641422846984136</v>
      </c>
      <c r="Q33">
        <f t="shared" si="14"/>
        <v>-1</v>
      </c>
      <c r="R33">
        <f t="shared" si="15"/>
        <v>-0.2952517883929271</v>
      </c>
      <c r="S33">
        <f t="shared" si="16"/>
        <v>-16.91668136860439</v>
      </c>
      <c r="T33">
        <f t="shared" si="17"/>
        <v>-0.29098075257878697</v>
      </c>
      <c r="U33">
        <f t="shared" si="18"/>
        <v>0.9567289070727835</v>
      </c>
      <c r="V33">
        <f t="shared" si="19"/>
        <v>-0.2952517883929271</v>
      </c>
      <c r="W33">
        <f t="shared" si="20"/>
        <v>-0.29765733313444187</v>
      </c>
      <c r="X33">
        <f t="shared" si="21"/>
        <v>-0.29765733313444187</v>
      </c>
      <c r="Y33">
        <f t="shared" si="22"/>
        <v>0</v>
      </c>
      <c r="Z33">
        <f t="shared" si="23"/>
        <v>0</v>
      </c>
      <c r="AA33">
        <f t="shared" si="24"/>
        <v>0</v>
      </c>
      <c r="AB33" t="e">
        <f t="shared" si="25"/>
        <v>#DIV/0!</v>
      </c>
      <c r="AC33" t="e">
        <f t="shared" si="26"/>
        <v>#DIV/0!</v>
      </c>
      <c r="AD33" t="e">
        <f t="shared" si="27"/>
        <v>#DIV/0!</v>
      </c>
      <c r="AE33" t="e">
        <f t="shared" si="28"/>
        <v>#DIV/0!</v>
      </c>
      <c r="AF33" t="b">
        <f t="shared" si="29"/>
        <v>1</v>
      </c>
    </row>
    <row r="34" spans="1:32" ht="12.75">
      <c r="A34" s="15"/>
      <c r="B34" s="25">
        <f t="shared" si="0"/>
        <v>0</v>
      </c>
      <c r="C34" s="19">
        <f t="shared" si="1"/>
        <v>0</v>
      </c>
      <c r="D34" s="20">
        <f t="shared" si="2"/>
        <v>0</v>
      </c>
      <c r="E34" s="24">
        <f t="shared" si="3"/>
        <v>0</v>
      </c>
      <c r="F34" s="26">
        <f t="shared" si="4"/>
        <v>0</v>
      </c>
      <c r="G34" s="26">
        <f t="shared" si="5"/>
        <v>0</v>
      </c>
      <c r="I34">
        <f t="shared" si="6"/>
        <v>109.05127762502696</v>
      </c>
      <c r="J34">
        <f t="shared" si="7"/>
        <v>0</v>
      </c>
      <c r="K34">
        <f t="shared" si="8"/>
        <v>0.9452268253982418</v>
      </c>
      <c r="L34">
        <f t="shared" si="9"/>
        <v>0.6443655525855703</v>
      </c>
      <c r="M34">
        <f t="shared" si="10"/>
        <v>0.8706029831322976</v>
      </c>
      <c r="N34">
        <f t="shared" si="11"/>
        <v>0.9567289070727835</v>
      </c>
      <c r="O34">
        <f t="shared" si="12"/>
        <v>0.2952517883929271</v>
      </c>
      <c r="P34">
        <f t="shared" si="13"/>
        <v>-0.32641422846984136</v>
      </c>
      <c r="Q34">
        <f t="shared" si="14"/>
        <v>-1</v>
      </c>
      <c r="R34">
        <f t="shared" si="15"/>
        <v>-0.2952517883929271</v>
      </c>
      <c r="S34">
        <f t="shared" si="16"/>
        <v>-16.91668136860439</v>
      </c>
      <c r="T34">
        <f t="shared" si="17"/>
        <v>-0.29098075257878697</v>
      </c>
      <c r="U34">
        <f t="shared" si="18"/>
        <v>0.9567289070727835</v>
      </c>
      <c r="V34">
        <f t="shared" si="19"/>
        <v>-0.2952517883929271</v>
      </c>
      <c r="W34">
        <f t="shared" si="20"/>
        <v>-0.29765733313444187</v>
      </c>
      <c r="X34">
        <f t="shared" si="21"/>
        <v>-0.29765733313444187</v>
      </c>
      <c r="Y34">
        <f t="shared" si="22"/>
        <v>0</v>
      </c>
      <c r="Z34">
        <f t="shared" si="23"/>
        <v>0</v>
      </c>
      <c r="AA34">
        <f t="shared" si="24"/>
        <v>0</v>
      </c>
      <c r="AB34" t="e">
        <f t="shared" si="25"/>
        <v>#DIV/0!</v>
      </c>
      <c r="AC34" t="e">
        <f t="shared" si="26"/>
        <v>#DIV/0!</v>
      </c>
      <c r="AD34" t="e">
        <f t="shared" si="27"/>
        <v>#DIV/0!</v>
      </c>
      <c r="AE34" t="e">
        <f t="shared" si="28"/>
        <v>#DIV/0!</v>
      </c>
      <c r="AF34" t="b">
        <f t="shared" si="29"/>
        <v>1</v>
      </c>
    </row>
    <row r="35" spans="1:32" ht="12.75">
      <c r="A35" s="15"/>
      <c r="B35" s="25">
        <f t="shared" si="0"/>
        <v>0</v>
      </c>
      <c r="C35" s="19">
        <f t="shared" si="1"/>
        <v>0</v>
      </c>
      <c r="D35" s="20">
        <f t="shared" si="2"/>
        <v>0</v>
      </c>
      <c r="E35" s="24">
        <f t="shared" si="3"/>
        <v>0</v>
      </c>
      <c r="F35" s="26">
        <f t="shared" si="4"/>
        <v>0</v>
      </c>
      <c r="G35" s="26">
        <f t="shared" si="5"/>
        <v>0</v>
      </c>
      <c r="I35">
        <f t="shared" si="6"/>
        <v>109.05127762502696</v>
      </c>
      <c r="J35">
        <f t="shared" si="7"/>
        <v>0</v>
      </c>
      <c r="K35">
        <f t="shared" si="8"/>
        <v>0.9452268253982418</v>
      </c>
      <c r="L35">
        <f t="shared" si="9"/>
        <v>0.6443655525855703</v>
      </c>
      <c r="M35">
        <f t="shared" si="10"/>
        <v>0.8706029831322976</v>
      </c>
      <c r="N35">
        <f t="shared" si="11"/>
        <v>0.9567289070727835</v>
      </c>
      <c r="O35">
        <f t="shared" si="12"/>
        <v>0.2952517883929271</v>
      </c>
      <c r="P35">
        <f t="shared" si="13"/>
        <v>-0.32641422846984136</v>
      </c>
      <c r="Q35">
        <f t="shared" si="14"/>
        <v>-1</v>
      </c>
      <c r="R35">
        <f t="shared" si="15"/>
        <v>-0.2952517883929271</v>
      </c>
      <c r="S35">
        <f t="shared" si="16"/>
        <v>-16.91668136860439</v>
      </c>
      <c r="T35">
        <f t="shared" si="17"/>
        <v>-0.29098075257878697</v>
      </c>
      <c r="U35">
        <f t="shared" si="18"/>
        <v>0.9567289070727835</v>
      </c>
      <c r="V35">
        <f t="shared" si="19"/>
        <v>-0.2952517883929271</v>
      </c>
      <c r="W35">
        <f t="shared" si="20"/>
        <v>-0.29765733313444187</v>
      </c>
      <c r="X35">
        <f t="shared" si="21"/>
        <v>-0.29765733313444187</v>
      </c>
      <c r="Y35">
        <f t="shared" si="22"/>
        <v>0</v>
      </c>
      <c r="Z35">
        <f t="shared" si="23"/>
        <v>0</v>
      </c>
      <c r="AA35">
        <f t="shared" si="24"/>
        <v>0</v>
      </c>
      <c r="AB35" t="e">
        <f t="shared" si="25"/>
        <v>#DIV/0!</v>
      </c>
      <c r="AC35" t="e">
        <f t="shared" si="26"/>
        <v>#DIV/0!</v>
      </c>
      <c r="AD35" t="e">
        <f t="shared" si="27"/>
        <v>#DIV/0!</v>
      </c>
      <c r="AE35" t="e">
        <f t="shared" si="28"/>
        <v>#DIV/0!</v>
      </c>
      <c r="AF35" t="b">
        <f t="shared" si="29"/>
        <v>1</v>
      </c>
    </row>
    <row r="36" spans="1:32" ht="12.75">
      <c r="A36" s="15"/>
      <c r="B36" s="25">
        <f t="shared" si="0"/>
        <v>0</v>
      </c>
      <c r="C36" s="19">
        <f t="shared" si="1"/>
        <v>0</v>
      </c>
      <c r="D36" s="20">
        <f t="shared" si="2"/>
        <v>0</v>
      </c>
      <c r="E36" s="24">
        <f t="shared" si="3"/>
        <v>0</v>
      </c>
      <c r="F36" s="26">
        <f t="shared" si="4"/>
        <v>0</v>
      </c>
      <c r="G36" s="26">
        <f t="shared" si="5"/>
        <v>0</v>
      </c>
      <c r="I36">
        <f t="shared" si="6"/>
        <v>109.05127762502696</v>
      </c>
      <c r="J36">
        <f t="shared" si="7"/>
        <v>0</v>
      </c>
      <c r="K36">
        <f t="shared" si="8"/>
        <v>0.9452268253982418</v>
      </c>
      <c r="L36">
        <f t="shared" si="9"/>
        <v>0.6443655525855703</v>
      </c>
      <c r="M36">
        <f t="shared" si="10"/>
        <v>0.8706029831322976</v>
      </c>
      <c r="N36">
        <f t="shared" si="11"/>
        <v>0.9567289070727835</v>
      </c>
      <c r="O36">
        <f t="shared" si="12"/>
        <v>0.2952517883929271</v>
      </c>
      <c r="P36">
        <f t="shared" si="13"/>
        <v>-0.32641422846984136</v>
      </c>
      <c r="Q36">
        <f t="shared" si="14"/>
        <v>-1</v>
      </c>
      <c r="R36">
        <f t="shared" si="15"/>
        <v>-0.2952517883929271</v>
      </c>
      <c r="S36">
        <f t="shared" si="16"/>
        <v>-16.91668136860439</v>
      </c>
      <c r="T36">
        <f t="shared" si="17"/>
        <v>-0.29098075257878697</v>
      </c>
      <c r="U36">
        <f t="shared" si="18"/>
        <v>0.9567289070727835</v>
      </c>
      <c r="V36">
        <f t="shared" si="19"/>
        <v>-0.2952517883929271</v>
      </c>
      <c r="W36">
        <f t="shared" si="20"/>
        <v>-0.29765733313444187</v>
      </c>
      <c r="X36">
        <f t="shared" si="21"/>
        <v>-0.29765733313444187</v>
      </c>
      <c r="Y36">
        <f t="shared" si="22"/>
        <v>0</v>
      </c>
      <c r="Z36">
        <f t="shared" si="23"/>
        <v>0</v>
      </c>
      <c r="AA36">
        <f t="shared" si="24"/>
        <v>0</v>
      </c>
      <c r="AB36" t="e">
        <f t="shared" si="25"/>
        <v>#DIV/0!</v>
      </c>
      <c r="AC36" t="e">
        <f t="shared" si="26"/>
        <v>#DIV/0!</v>
      </c>
      <c r="AD36" t="e">
        <f t="shared" si="27"/>
        <v>#DIV/0!</v>
      </c>
      <c r="AE36" t="e">
        <f t="shared" si="28"/>
        <v>#DIV/0!</v>
      </c>
      <c r="AF36" t="b">
        <f t="shared" si="29"/>
        <v>1</v>
      </c>
    </row>
    <row r="37" spans="1:32" ht="12.75">
      <c r="A37" s="15"/>
      <c r="B37" s="25">
        <f t="shared" si="0"/>
        <v>0</v>
      </c>
      <c r="C37" s="19">
        <f t="shared" si="1"/>
        <v>0</v>
      </c>
      <c r="D37" s="20">
        <f t="shared" si="2"/>
        <v>0</v>
      </c>
      <c r="E37" s="24">
        <f t="shared" si="3"/>
        <v>0</v>
      </c>
      <c r="F37" s="26">
        <f t="shared" si="4"/>
        <v>0</v>
      </c>
      <c r="G37" s="26">
        <f t="shared" si="5"/>
        <v>0</v>
      </c>
      <c r="I37">
        <f t="shared" si="6"/>
        <v>109.05127762502696</v>
      </c>
      <c r="J37">
        <f t="shared" si="7"/>
        <v>0</v>
      </c>
      <c r="K37">
        <f t="shared" si="8"/>
        <v>0.9452268253982418</v>
      </c>
      <c r="L37">
        <f t="shared" si="9"/>
        <v>0.6443655525855703</v>
      </c>
      <c r="M37">
        <f t="shared" si="10"/>
        <v>0.8706029831322976</v>
      </c>
      <c r="N37">
        <f t="shared" si="11"/>
        <v>0.9567289070727835</v>
      </c>
      <c r="O37">
        <f t="shared" si="12"/>
        <v>0.2952517883929271</v>
      </c>
      <c r="P37">
        <f t="shared" si="13"/>
        <v>-0.32641422846984136</v>
      </c>
      <c r="Q37">
        <f t="shared" si="14"/>
        <v>-1</v>
      </c>
      <c r="R37">
        <f t="shared" si="15"/>
        <v>-0.2952517883929271</v>
      </c>
      <c r="S37">
        <f t="shared" si="16"/>
        <v>-16.91668136860439</v>
      </c>
      <c r="T37">
        <f t="shared" si="17"/>
        <v>-0.29098075257878697</v>
      </c>
      <c r="U37">
        <f t="shared" si="18"/>
        <v>0.9567289070727835</v>
      </c>
      <c r="V37">
        <f t="shared" si="19"/>
        <v>-0.2952517883929271</v>
      </c>
      <c r="W37">
        <f t="shared" si="20"/>
        <v>-0.29765733313444187</v>
      </c>
      <c r="X37">
        <f t="shared" si="21"/>
        <v>-0.29765733313444187</v>
      </c>
      <c r="Y37">
        <f t="shared" si="22"/>
        <v>0</v>
      </c>
      <c r="Z37">
        <f t="shared" si="23"/>
        <v>0</v>
      </c>
      <c r="AA37">
        <f t="shared" si="24"/>
        <v>0</v>
      </c>
      <c r="AB37" t="e">
        <f t="shared" si="25"/>
        <v>#DIV/0!</v>
      </c>
      <c r="AC37" t="e">
        <f t="shared" si="26"/>
        <v>#DIV/0!</v>
      </c>
      <c r="AD37" t="e">
        <f t="shared" si="27"/>
        <v>#DIV/0!</v>
      </c>
      <c r="AE37" t="e">
        <f t="shared" si="28"/>
        <v>#DIV/0!</v>
      </c>
      <c r="AF37" t="b">
        <f t="shared" si="29"/>
        <v>1</v>
      </c>
    </row>
    <row r="38" spans="1:32" ht="12.75">
      <c r="A38" s="15"/>
      <c r="B38" s="25">
        <f t="shared" si="0"/>
        <v>0</v>
      </c>
      <c r="C38" s="19">
        <f t="shared" si="1"/>
        <v>0</v>
      </c>
      <c r="D38" s="20">
        <f t="shared" si="2"/>
        <v>0</v>
      </c>
      <c r="E38" s="24">
        <f t="shared" si="3"/>
        <v>0</v>
      </c>
      <c r="F38" s="26">
        <f t="shared" si="4"/>
        <v>0</v>
      </c>
      <c r="G38" s="26">
        <f t="shared" si="5"/>
        <v>0</v>
      </c>
      <c r="I38">
        <f t="shared" si="6"/>
        <v>109.05127762502696</v>
      </c>
      <c r="J38">
        <f t="shared" si="7"/>
        <v>0</v>
      </c>
      <c r="K38">
        <f t="shared" si="8"/>
        <v>0.9452268253982418</v>
      </c>
      <c r="L38">
        <f t="shared" si="9"/>
        <v>0.6443655525855703</v>
      </c>
      <c r="M38">
        <f t="shared" si="10"/>
        <v>0.8706029831322976</v>
      </c>
      <c r="N38">
        <f t="shared" si="11"/>
        <v>0.9567289070727835</v>
      </c>
      <c r="O38">
        <f t="shared" si="12"/>
        <v>0.2952517883929271</v>
      </c>
      <c r="P38">
        <f t="shared" si="13"/>
        <v>-0.32641422846984136</v>
      </c>
      <c r="Q38">
        <f t="shared" si="14"/>
        <v>-1</v>
      </c>
      <c r="R38">
        <f t="shared" si="15"/>
        <v>-0.2952517883929271</v>
      </c>
      <c r="S38">
        <f t="shared" si="16"/>
        <v>-16.91668136860439</v>
      </c>
      <c r="T38">
        <f t="shared" si="17"/>
        <v>-0.29098075257878697</v>
      </c>
      <c r="U38">
        <f t="shared" si="18"/>
        <v>0.9567289070727835</v>
      </c>
      <c r="V38">
        <f t="shared" si="19"/>
        <v>-0.2952517883929271</v>
      </c>
      <c r="W38">
        <f t="shared" si="20"/>
        <v>-0.29765733313444187</v>
      </c>
      <c r="X38">
        <f t="shared" si="21"/>
        <v>-0.29765733313444187</v>
      </c>
      <c r="Y38">
        <f t="shared" si="22"/>
        <v>0</v>
      </c>
      <c r="Z38">
        <f t="shared" si="23"/>
        <v>0</v>
      </c>
      <c r="AA38">
        <f t="shared" si="24"/>
        <v>0</v>
      </c>
      <c r="AB38" t="e">
        <f t="shared" si="25"/>
        <v>#DIV/0!</v>
      </c>
      <c r="AC38" t="e">
        <f t="shared" si="26"/>
        <v>#DIV/0!</v>
      </c>
      <c r="AD38" t="e">
        <f t="shared" si="27"/>
        <v>#DIV/0!</v>
      </c>
      <c r="AE38" t="e">
        <f t="shared" si="28"/>
        <v>#DIV/0!</v>
      </c>
      <c r="AF38" t="b">
        <f t="shared" si="29"/>
        <v>1</v>
      </c>
    </row>
    <row r="39" spans="1:32" ht="12.75">
      <c r="A39" s="15"/>
      <c r="B39" s="25">
        <f t="shared" si="0"/>
        <v>0</v>
      </c>
      <c r="C39" s="19">
        <f t="shared" si="1"/>
        <v>0</v>
      </c>
      <c r="D39" s="20">
        <f t="shared" si="2"/>
        <v>0</v>
      </c>
      <c r="E39" s="24">
        <f t="shared" si="3"/>
        <v>0</v>
      </c>
      <c r="F39" s="26">
        <f t="shared" si="4"/>
        <v>0</v>
      </c>
      <c r="G39" s="26">
        <f t="shared" si="5"/>
        <v>0</v>
      </c>
      <c r="I39">
        <f t="shared" si="6"/>
        <v>109.05127762502696</v>
      </c>
      <c r="J39">
        <f t="shared" si="7"/>
        <v>0</v>
      </c>
      <c r="K39">
        <f t="shared" si="8"/>
        <v>0.9452268253982418</v>
      </c>
      <c r="L39">
        <f t="shared" si="9"/>
        <v>0.6443655525855703</v>
      </c>
      <c r="M39">
        <f t="shared" si="10"/>
        <v>0.8706029831322976</v>
      </c>
      <c r="N39">
        <f t="shared" si="11"/>
        <v>0.9567289070727835</v>
      </c>
      <c r="O39">
        <f t="shared" si="12"/>
        <v>0.2952517883929271</v>
      </c>
      <c r="P39">
        <f t="shared" si="13"/>
        <v>-0.32641422846984136</v>
      </c>
      <c r="Q39">
        <f t="shared" si="14"/>
        <v>-1</v>
      </c>
      <c r="R39">
        <f t="shared" si="15"/>
        <v>-0.2952517883929271</v>
      </c>
      <c r="S39">
        <f t="shared" si="16"/>
        <v>-16.91668136860439</v>
      </c>
      <c r="T39">
        <f t="shared" si="17"/>
        <v>-0.29098075257878697</v>
      </c>
      <c r="U39">
        <f t="shared" si="18"/>
        <v>0.9567289070727835</v>
      </c>
      <c r="V39">
        <f t="shared" si="19"/>
        <v>-0.2952517883929271</v>
      </c>
      <c r="W39">
        <f t="shared" si="20"/>
        <v>-0.29765733313444187</v>
      </c>
      <c r="X39">
        <f t="shared" si="21"/>
        <v>-0.29765733313444187</v>
      </c>
      <c r="Y39">
        <f t="shared" si="22"/>
        <v>0</v>
      </c>
      <c r="Z39">
        <f t="shared" si="23"/>
        <v>0</v>
      </c>
      <c r="AA39">
        <f t="shared" si="24"/>
        <v>0</v>
      </c>
      <c r="AB39" t="e">
        <f t="shared" si="25"/>
        <v>#DIV/0!</v>
      </c>
      <c r="AC39" t="e">
        <f t="shared" si="26"/>
        <v>#DIV/0!</v>
      </c>
      <c r="AD39" t="e">
        <f t="shared" si="27"/>
        <v>#DIV/0!</v>
      </c>
      <c r="AE39" t="e">
        <f t="shared" si="28"/>
        <v>#DIV/0!</v>
      </c>
      <c r="AF39" t="b">
        <f t="shared" si="29"/>
        <v>1</v>
      </c>
    </row>
    <row r="40" spans="1:32" ht="12.75">
      <c r="A40" s="15"/>
      <c r="B40" s="25">
        <f t="shared" si="0"/>
        <v>0</v>
      </c>
      <c r="C40" s="19">
        <f t="shared" si="1"/>
        <v>0</v>
      </c>
      <c r="D40" s="20">
        <f t="shared" si="2"/>
        <v>0</v>
      </c>
      <c r="E40" s="24">
        <f t="shared" si="3"/>
        <v>0</v>
      </c>
      <c r="F40" s="26">
        <f t="shared" si="4"/>
        <v>0</v>
      </c>
      <c r="G40" s="26">
        <f t="shared" si="5"/>
        <v>0</v>
      </c>
      <c r="I40">
        <f t="shared" si="6"/>
        <v>109.05127762502696</v>
      </c>
      <c r="J40">
        <f t="shared" si="7"/>
        <v>0</v>
      </c>
      <c r="K40">
        <f t="shared" si="8"/>
        <v>0.9452268253982418</v>
      </c>
      <c r="L40">
        <f t="shared" si="9"/>
        <v>0.6443655525855703</v>
      </c>
      <c r="M40">
        <f t="shared" si="10"/>
        <v>0.8706029831322976</v>
      </c>
      <c r="N40">
        <f t="shared" si="11"/>
        <v>0.9567289070727835</v>
      </c>
      <c r="O40">
        <f t="shared" si="12"/>
        <v>0.2952517883929271</v>
      </c>
      <c r="P40">
        <f t="shared" si="13"/>
        <v>-0.32641422846984136</v>
      </c>
      <c r="Q40">
        <f t="shared" si="14"/>
        <v>-1</v>
      </c>
      <c r="R40">
        <f t="shared" si="15"/>
        <v>-0.2952517883929271</v>
      </c>
      <c r="S40">
        <f t="shared" si="16"/>
        <v>-16.91668136860439</v>
      </c>
      <c r="T40">
        <f t="shared" si="17"/>
        <v>-0.29098075257878697</v>
      </c>
      <c r="U40">
        <f t="shared" si="18"/>
        <v>0.9567289070727835</v>
      </c>
      <c r="V40">
        <f t="shared" si="19"/>
        <v>-0.2952517883929271</v>
      </c>
      <c r="W40">
        <f t="shared" si="20"/>
        <v>-0.29765733313444187</v>
      </c>
      <c r="X40">
        <f t="shared" si="21"/>
        <v>-0.29765733313444187</v>
      </c>
      <c r="Y40">
        <f t="shared" si="22"/>
        <v>0</v>
      </c>
      <c r="Z40">
        <f t="shared" si="23"/>
        <v>0</v>
      </c>
      <c r="AA40">
        <f t="shared" si="24"/>
        <v>0</v>
      </c>
      <c r="AB40" t="e">
        <f t="shared" si="25"/>
        <v>#DIV/0!</v>
      </c>
      <c r="AC40" t="e">
        <f t="shared" si="26"/>
        <v>#DIV/0!</v>
      </c>
      <c r="AD40" t="e">
        <f t="shared" si="27"/>
        <v>#DIV/0!</v>
      </c>
      <c r="AE40" t="e">
        <f t="shared" si="28"/>
        <v>#DIV/0!</v>
      </c>
      <c r="AF40" t="b">
        <f t="shared" si="29"/>
        <v>1</v>
      </c>
    </row>
    <row r="41" spans="1:32" ht="12.75">
      <c r="A41" s="15"/>
      <c r="B41" s="25">
        <f t="shared" si="0"/>
        <v>0</v>
      </c>
      <c r="C41" s="19">
        <f t="shared" si="1"/>
        <v>0</v>
      </c>
      <c r="D41" s="20">
        <f t="shared" si="2"/>
        <v>0</v>
      </c>
      <c r="E41" s="24">
        <f t="shared" si="3"/>
        <v>0</v>
      </c>
      <c r="F41" s="26">
        <f t="shared" si="4"/>
        <v>0</v>
      </c>
      <c r="G41" s="26">
        <f t="shared" si="5"/>
        <v>0</v>
      </c>
      <c r="I41">
        <f t="shared" si="6"/>
        <v>109.05127762502696</v>
      </c>
      <c r="J41">
        <f t="shared" si="7"/>
        <v>0</v>
      </c>
      <c r="K41">
        <f t="shared" si="8"/>
        <v>0.9452268253982418</v>
      </c>
      <c r="L41">
        <f t="shared" si="9"/>
        <v>0.6443655525855703</v>
      </c>
      <c r="M41">
        <f t="shared" si="10"/>
        <v>0.8706029831322976</v>
      </c>
      <c r="N41">
        <f t="shared" si="11"/>
        <v>0.9567289070727835</v>
      </c>
      <c r="O41">
        <f t="shared" si="12"/>
        <v>0.2952517883929271</v>
      </c>
      <c r="P41">
        <f t="shared" si="13"/>
        <v>-0.32641422846984136</v>
      </c>
      <c r="Q41">
        <f t="shared" si="14"/>
        <v>-1</v>
      </c>
      <c r="R41">
        <f t="shared" si="15"/>
        <v>-0.2952517883929271</v>
      </c>
      <c r="S41">
        <f t="shared" si="16"/>
        <v>-16.91668136860439</v>
      </c>
      <c r="T41">
        <f t="shared" si="17"/>
        <v>-0.29098075257878697</v>
      </c>
      <c r="U41">
        <f t="shared" si="18"/>
        <v>0.9567289070727835</v>
      </c>
      <c r="V41">
        <f t="shared" si="19"/>
        <v>-0.2952517883929271</v>
      </c>
      <c r="W41">
        <f t="shared" si="20"/>
        <v>-0.29765733313444187</v>
      </c>
      <c r="X41">
        <f t="shared" si="21"/>
        <v>-0.29765733313444187</v>
      </c>
      <c r="Y41">
        <f t="shared" si="22"/>
        <v>0</v>
      </c>
      <c r="Z41">
        <f t="shared" si="23"/>
        <v>0</v>
      </c>
      <c r="AA41">
        <f t="shared" si="24"/>
        <v>0</v>
      </c>
      <c r="AB41" t="e">
        <f t="shared" si="25"/>
        <v>#DIV/0!</v>
      </c>
      <c r="AC41" t="e">
        <f t="shared" si="26"/>
        <v>#DIV/0!</v>
      </c>
      <c r="AD41" t="e">
        <f t="shared" si="27"/>
        <v>#DIV/0!</v>
      </c>
      <c r="AE41" t="e">
        <f t="shared" si="28"/>
        <v>#DIV/0!</v>
      </c>
      <c r="AF41" t="b">
        <f t="shared" si="29"/>
        <v>1</v>
      </c>
    </row>
    <row r="42" spans="1:32" ht="12.75">
      <c r="A42" s="15"/>
      <c r="B42" s="25">
        <f t="shared" si="0"/>
        <v>0</v>
      </c>
      <c r="C42" s="19">
        <f t="shared" si="1"/>
        <v>0</v>
      </c>
      <c r="D42" s="20">
        <f t="shared" si="2"/>
        <v>0</v>
      </c>
      <c r="E42" s="24">
        <f t="shared" si="3"/>
        <v>0</v>
      </c>
      <c r="F42" s="26">
        <f t="shared" si="4"/>
        <v>0</v>
      </c>
      <c r="G42" s="26">
        <f t="shared" si="5"/>
        <v>0</v>
      </c>
      <c r="I42">
        <f t="shared" si="6"/>
        <v>109.05127762502696</v>
      </c>
      <c r="J42">
        <f t="shared" si="7"/>
        <v>0</v>
      </c>
      <c r="K42">
        <f t="shared" si="8"/>
        <v>0.9452268253982418</v>
      </c>
      <c r="L42">
        <f t="shared" si="9"/>
        <v>0.6443655525855703</v>
      </c>
      <c r="M42">
        <f t="shared" si="10"/>
        <v>0.8706029831322976</v>
      </c>
      <c r="N42">
        <f t="shared" si="11"/>
        <v>0.9567289070727835</v>
      </c>
      <c r="O42">
        <f t="shared" si="12"/>
        <v>0.2952517883929271</v>
      </c>
      <c r="P42">
        <f t="shared" si="13"/>
        <v>-0.32641422846984136</v>
      </c>
      <c r="Q42">
        <f t="shared" si="14"/>
        <v>-1</v>
      </c>
      <c r="R42">
        <f t="shared" si="15"/>
        <v>-0.2952517883929271</v>
      </c>
      <c r="S42">
        <f t="shared" si="16"/>
        <v>-16.91668136860439</v>
      </c>
      <c r="T42">
        <f t="shared" si="17"/>
        <v>-0.29098075257878697</v>
      </c>
      <c r="U42">
        <f t="shared" si="18"/>
        <v>0.9567289070727835</v>
      </c>
      <c r="V42">
        <f t="shared" si="19"/>
        <v>-0.2952517883929271</v>
      </c>
      <c r="W42">
        <f t="shared" si="20"/>
        <v>-0.29765733313444187</v>
      </c>
      <c r="X42">
        <f t="shared" si="21"/>
        <v>-0.29765733313444187</v>
      </c>
      <c r="Y42">
        <f t="shared" si="22"/>
        <v>0</v>
      </c>
      <c r="Z42">
        <f t="shared" si="23"/>
        <v>0</v>
      </c>
      <c r="AA42">
        <f t="shared" si="24"/>
        <v>0</v>
      </c>
      <c r="AB42" t="e">
        <f t="shared" si="25"/>
        <v>#DIV/0!</v>
      </c>
      <c r="AC42" t="e">
        <f t="shared" si="26"/>
        <v>#DIV/0!</v>
      </c>
      <c r="AD42" t="e">
        <f t="shared" si="27"/>
        <v>#DIV/0!</v>
      </c>
      <c r="AE42" t="e">
        <f t="shared" si="28"/>
        <v>#DIV/0!</v>
      </c>
      <c r="AF42" t="b">
        <f t="shared" si="29"/>
        <v>1</v>
      </c>
    </row>
    <row r="43" spans="1:32" ht="12.75">
      <c r="A43" s="15"/>
      <c r="B43" s="25">
        <f t="shared" si="0"/>
        <v>0</v>
      </c>
      <c r="C43" s="19">
        <f t="shared" si="1"/>
        <v>0</v>
      </c>
      <c r="D43" s="20">
        <f t="shared" si="2"/>
        <v>0</v>
      </c>
      <c r="E43" s="24">
        <f t="shared" si="3"/>
        <v>0</v>
      </c>
      <c r="F43" s="26">
        <f t="shared" si="4"/>
        <v>0</v>
      </c>
      <c r="G43" s="26">
        <f t="shared" si="5"/>
        <v>0</v>
      </c>
      <c r="I43">
        <f t="shared" si="6"/>
        <v>109.05127762502696</v>
      </c>
      <c r="J43">
        <f t="shared" si="7"/>
        <v>0</v>
      </c>
      <c r="K43">
        <f t="shared" si="8"/>
        <v>0.9452268253982418</v>
      </c>
      <c r="L43">
        <f t="shared" si="9"/>
        <v>0.6443655525855703</v>
      </c>
      <c r="M43">
        <f t="shared" si="10"/>
        <v>0.8706029831322976</v>
      </c>
      <c r="N43">
        <f t="shared" si="11"/>
        <v>0.9567289070727835</v>
      </c>
      <c r="O43">
        <f t="shared" si="12"/>
        <v>0.2952517883929271</v>
      </c>
      <c r="P43">
        <f t="shared" si="13"/>
        <v>-0.32641422846984136</v>
      </c>
      <c r="Q43">
        <f t="shared" si="14"/>
        <v>-1</v>
      </c>
      <c r="R43">
        <f t="shared" si="15"/>
        <v>-0.2952517883929271</v>
      </c>
      <c r="S43">
        <f t="shared" si="16"/>
        <v>-16.91668136860439</v>
      </c>
      <c r="T43">
        <f t="shared" si="17"/>
        <v>-0.29098075257878697</v>
      </c>
      <c r="U43">
        <f t="shared" si="18"/>
        <v>0.9567289070727835</v>
      </c>
      <c r="V43">
        <f t="shared" si="19"/>
        <v>-0.2952517883929271</v>
      </c>
      <c r="W43">
        <f t="shared" si="20"/>
        <v>-0.29765733313444187</v>
      </c>
      <c r="X43">
        <f t="shared" si="21"/>
        <v>-0.29765733313444187</v>
      </c>
      <c r="Y43">
        <f t="shared" si="22"/>
        <v>0</v>
      </c>
      <c r="Z43">
        <f t="shared" si="23"/>
        <v>0</v>
      </c>
      <c r="AA43">
        <f t="shared" si="24"/>
        <v>0</v>
      </c>
      <c r="AB43" t="e">
        <f t="shared" si="25"/>
        <v>#DIV/0!</v>
      </c>
      <c r="AC43" t="e">
        <f t="shared" si="26"/>
        <v>#DIV/0!</v>
      </c>
      <c r="AD43" t="e">
        <f t="shared" si="27"/>
        <v>#DIV/0!</v>
      </c>
      <c r="AE43" t="e">
        <f t="shared" si="28"/>
        <v>#DIV/0!</v>
      </c>
      <c r="AF43" t="b">
        <f t="shared" si="29"/>
        <v>1</v>
      </c>
    </row>
    <row r="44" spans="1:32" ht="12.75">
      <c r="A44" s="15"/>
      <c r="B44" s="25">
        <f t="shared" si="0"/>
        <v>0</v>
      </c>
      <c r="C44" s="19">
        <f t="shared" si="1"/>
        <v>0</v>
      </c>
      <c r="D44" s="20">
        <f t="shared" si="2"/>
        <v>0</v>
      </c>
      <c r="E44" s="24">
        <f t="shared" si="3"/>
        <v>0</v>
      </c>
      <c r="F44" s="26">
        <f t="shared" si="4"/>
        <v>0</v>
      </c>
      <c r="G44" s="26">
        <f t="shared" si="5"/>
        <v>0</v>
      </c>
      <c r="I44">
        <f t="shared" si="6"/>
        <v>109.05127762502696</v>
      </c>
      <c r="J44">
        <f t="shared" si="7"/>
        <v>0</v>
      </c>
      <c r="K44">
        <f t="shared" si="8"/>
        <v>0.9452268253982418</v>
      </c>
      <c r="L44">
        <f t="shared" si="9"/>
        <v>0.6443655525855703</v>
      </c>
      <c r="M44">
        <f t="shared" si="10"/>
        <v>0.8706029831322976</v>
      </c>
      <c r="N44">
        <f t="shared" si="11"/>
        <v>0.9567289070727835</v>
      </c>
      <c r="O44">
        <f t="shared" si="12"/>
        <v>0.2952517883929271</v>
      </c>
      <c r="P44">
        <f t="shared" si="13"/>
        <v>-0.32641422846984136</v>
      </c>
      <c r="Q44">
        <f t="shared" si="14"/>
        <v>-1</v>
      </c>
      <c r="R44">
        <f t="shared" si="15"/>
        <v>-0.2952517883929271</v>
      </c>
      <c r="S44">
        <f t="shared" si="16"/>
        <v>-16.91668136860439</v>
      </c>
      <c r="T44">
        <f t="shared" si="17"/>
        <v>-0.29098075257878697</v>
      </c>
      <c r="U44">
        <f t="shared" si="18"/>
        <v>0.9567289070727835</v>
      </c>
      <c r="V44">
        <f t="shared" si="19"/>
        <v>-0.2952517883929271</v>
      </c>
      <c r="W44">
        <f t="shared" si="20"/>
        <v>-0.29765733313444187</v>
      </c>
      <c r="X44">
        <f t="shared" si="21"/>
        <v>-0.29765733313444187</v>
      </c>
      <c r="Y44">
        <f t="shared" si="22"/>
        <v>0</v>
      </c>
      <c r="Z44">
        <f t="shared" si="23"/>
        <v>0</v>
      </c>
      <c r="AA44">
        <f t="shared" si="24"/>
        <v>0</v>
      </c>
      <c r="AB44" t="e">
        <f t="shared" si="25"/>
        <v>#DIV/0!</v>
      </c>
      <c r="AC44" t="e">
        <f t="shared" si="26"/>
        <v>#DIV/0!</v>
      </c>
      <c r="AD44" t="e">
        <f t="shared" si="27"/>
        <v>#DIV/0!</v>
      </c>
      <c r="AE44" t="e">
        <f t="shared" si="28"/>
        <v>#DIV/0!</v>
      </c>
      <c r="AF44" t="b">
        <f t="shared" si="29"/>
        <v>1</v>
      </c>
    </row>
    <row r="45" spans="1:32" ht="12.75">
      <c r="A45" s="15"/>
      <c r="B45" s="25">
        <f t="shared" si="0"/>
        <v>0</v>
      </c>
      <c r="C45" s="19">
        <f t="shared" si="1"/>
        <v>0</v>
      </c>
      <c r="D45" s="20">
        <f t="shared" si="2"/>
        <v>0</v>
      </c>
      <c r="E45" s="24">
        <f t="shared" si="3"/>
        <v>0</v>
      </c>
      <c r="F45" s="26">
        <f t="shared" si="4"/>
        <v>0</v>
      </c>
      <c r="G45" s="26">
        <f t="shared" si="5"/>
        <v>0</v>
      </c>
      <c r="I45">
        <f t="shared" si="6"/>
        <v>109.05127762502696</v>
      </c>
      <c r="J45">
        <f t="shared" si="7"/>
        <v>0</v>
      </c>
      <c r="K45">
        <f t="shared" si="8"/>
        <v>0.9452268253982418</v>
      </c>
      <c r="L45">
        <f t="shared" si="9"/>
        <v>0.6443655525855703</v>
      </c>
      <c r="M45">
        <f t="shared" si="10"/>
        <v>0.8706029831322976</v>
      </c>
      <c r="N45">
        <f t="shared" si="11"/>
        <v>0.9567289070727835</v>
      </c>
      <c r="O45">
        <f t="shared" si="12"/>
        <v>0.2952517883929271</v>
      </c>
      <c r="P45">
        <f t="shared" si="13"/>
        <v>-0.32641422846984136</v>
      </c>
      <c r="Q45">
        <f t="shared" si="14"/>
        <v>-1</v>
      </c>
      <c r="R45">
        <f t="shared" si="15"/>
        <v>-0.2952517883929271</v>
      </c>
      <c r="S45">
        <f t="shared" si="16"/>
        <v>-16.91668136860439</v>
      </c>
      <c r="T45">
        <f t="shared" si="17"/>
        <v>-0.29098075257878697</v>
      </c>
      <c r="U45">
        <f t="shared" si="18"/>
        <v>0.9567289070727835</v>
      </c>
      <c r="V45">
        <f t="shared" si="19"/>
        <v>-0.2952517883929271</v>
      </c>
      <c r="W45">
        <f t="shared" si="20"/>
        <v>-0.29765733313444187</v>
      </c>
      <c r="X45">
        <f t="shared" si="21"/>
        <v>-0.29765733313444187</v>
      </c>
      <c r="Y45">
        <f t="shared" si="22"/>
        <v>0</v>
      </c>
      <c r="Z45">
        <f t="shared" si="23"/>
        <v>0</v>
      </c>
      <c r="AA45">
        <f t="shared" si="24"/>
        <v>0</v>
      </c>
      <c r="AB45" t="e">
        <f t="shared" si="25"/>
        <v>#DIV/0!</v>
      </c>
      <c r="AC45" t="e">
        <f t="shared" si="26"/>
        <v>#DIV/0!</v>
      </c>
      <c r="AD45" t="e">
        <f t="shared" si="27"/>
        <v>#DIV/0!</v>
      </c>
      <c r="AE45" t="e">
        <f t="shared" si="28"/>
        <v>#DIV/0!</v>
      </c>
      <c r="AF45" t="b">
        <f t="shared" si="29"/>
        <v>1</v>
      </c>
    </row>
    <row r="46" spans="1:32" ht="12.75">
      <c r="A46" s="15"/>
      <c r="B46" s="25">
        <f t="shared" si="0"/>
        <v>0</v>
      </c>
      <c r="C46" s="19">
        <f t="shared" si="1"/>
        <v>0</v>
      </c>
      <c r="D46" s="20">
        <f t="shared" si="2"/>
        <v>0</v>
      </c>
      <c r="E46" s="24">
        <f t="shared" si="3"/>
        <v>0</v>
      </c>
      <c r="F46" s="26">
        <f t="shared" si="4"/>
        <v>0</v>
      </c>
      <c r="G46" s="26">
        <f t="shared" si="5"/>
        <v>0</v>
      </c>
      <c r="I46">
        <f t="shared" si="6"/>
        <v>109.05127762502696</v>
      </c>
      <c r="J46">
        <f t="shared" si="7"/>
        <v>0</v>
      </c>
      <c r="K46">
        <f t="shared" si="8"/>
        <v>0.9452268253982418</v>
      </c>
      <c r="L46">
        <f t="shared" si="9"/>
        <v>0.6443655525855703</v>
      </c>
      <c r="M46">
        <f t="shared" si="10"/>
        <v>0.8706029831322976</v>
      </c>
      <c r="N46">
        <f t="shared" si="11"/>
        <v>0.9567289070727835</v>
      </c>
      <c r="O46">
        <f t="shared" si="12"/>
        <v>0.2952517883929271</v>
      </c>
      <c r="P46">
        <f t="shared" si="13"/>
        <v>-0.32641422846984136</v>
      </c>
      <c r="Q46">
        <f t="shared" si="14"/>
        <v>-1</v>
      </c>
      <c r="R46">
        <f t="shared" si="15"/>
        <v>-0.2952517883929271</v>
      </c>
      <c r="S46">
        <f t="shared" si="16"/>
        <v>-16.91668136860439</v>
      </c>
      <c r="T46">
        <f t="shared" si="17"/>
        <v>-0.29098075257878697</v>
      </c>
      <c r="U46">
        <f t="shared" si="18"/>
        <v>0.9567289070727835</v>
      </c>
      <c r="V46">
        <f t="shared" si="19"/>
        <v>-0.2952517883929271</v>
      </c>
      <c r="W46">
        <f t="shared" si="20"/>
        <v>-0.29765733313444187</v>
      </c>
      <c r="X46">
        <f t="shared" si="21"/>
        <v>-0.29765733313444187</v>
      </c>
      <c r="Y46">
        <f t="shared" si="22"/>
        <v>0</v>
      </c>
      <c r="Z46">
        <f t="shared" si="23"/>
        <v>0</v>
      </c>
      <c r="AA46">
        <f t="shared" si="24"/>
        <v>0</v>
      </c>
      <c r="AB46" t="e">
        <f t="shared" si="25"/>
        <v>#DIV/0!</v>
      </c>
      <c r="AC46" t="e">
        <f t="shared" si="26"/>
        <v>#DIV/0!</v>
      </c>
      <c r="AD46" t="e">
        <f t="shared" si="27"/>
        <v>#DIV/0!</v>
      </c>
      <c r="AE46" t="e">
        <f t="shared" si="28"/>
        <v>#DIV/0!</v>
      </c>
      <c r="AF46" t="b">
        <f t="shared" si="29"/>
        <v>1</v>
      </c>
    </row>
    <row r="47" spans="1:32" ht="12.75">
      <c r="A47" s="15"/>
      <c r="B47" s="25">
        <f t="shared" si="0"/>
        <v>0</v>
      </c>
      <c r="C47" s="19">
        <f t="shared" si="1"/>
        <v>0</v>
      </c>
      <c r="D47" s="20">
        <f t="shared" si="2"/>
        <v>0</v>
      </c>
      <c r="E47" s="24">
        <f t="shared" si="3"/>
        <v>0</v>
      </c>
      <c r="F47" s="26">
        <f t="shared" si="4"/>
        <v>0</v>
      </c>
      <c r="G47" s="26">
        <f t="shared" si="5"/>
        <v>0</v>
      </c>
      <c r="I47">
        <f t="shared" si="6"/>
        <v>109.05127762502696</v>
      </c>
      <c r="J47">
        <f t="shared" si="7"/>
        <v>0</v>
      </c>
      <c r="K47">
        <f t="shared" si="8"/>
        <v>0.9452268253982418</v>
      </c>
      <c r="L47">
        <f t="shared" si="9"/>
        <v>0.6443655525855703</v>
      </c>
      <c r="M47">
        <f t="shared" si="10"/>
        <v>0.8706029831322976</v>
      </c>
      <c r="N47">
        <f t="shared" si="11"/>
        <v>0.9567289070727835</v>
      </c>
      <c r="O47">
        <f t="shared" si="12"/>
        <v>0.2952517883929271</v>
      </c>
      <c r="P47">
        <f t="shared" si="13"/>
        <v>-0.32641422846984136</v>
      </c>
      <c r="Q47">
        <f t="shared" si="14"/>
        <v>-1</v>
      </c>
      <c r="R47">
        <f t="shared" si="15"/>
        <v>-0.2952517883929271</v>
      </c>
      <c r="S47">
        <f t="shared" si="16"/>
        <v>-16.91668136860439</v>
      </c>
      <c r="T47">
        <f t="shared" si="17"/>
        <v>-0.29098075257878697</v>
      </c>
      <c r="U47">
        <f t="shared" si="18"/>
        <v>0.9567289070727835</v>
      </c>
      <c r="V47">
        <f t="shared" si="19"/>
        <v>-0.2952517883929271</v>
      </c>
      <c r="W47">
        <f t="shared" si="20"/>
        <v>-0.29765733313444187</v>
      </c>
      <c r="X47">
        <f t="shared" si="21"/>
        <v>-0.29765733313444187</v>
      </c>
      <c r="Y47">
        <f t="shared" si="22"/>
        <v>0</v>
      </c>
      <c r="Z47">
        <f t="shared" si="23"/>
        <v>0</v>
      </c>
      <c r="AA47">
        <f t="shared" si="24"/>
        <v>0</v>
      </c>
      <c r="AB47" t="e">
        <f t="shared" si="25"/>
        <v>#DIV/0!</v>
      </c>
      <c r="AC47" t="e">
        <f t="shared" si="26"/>
        <v>#DIV/0!</v>
      </c>
      <c r="AD47" t="e">
        <f t="shared" si="27"/>
        <v>#DIV/0!</v>
      </c>
      <c r="AE47" t="e">
        <f t="shared" si="28"/>
        <v>#DIV/0!</v>
      </c>
      <c r="AF47" t="b">
        <f t="shared" si="29"/>
        <v>1</v>
      </c>
    </row>
    <row r="48" spans="1:32" ht="12.75">
      <c r="A48" s="15"/>
      <c r="B48" s="25">
        <f t="shared" si="0"/>
        <v>0</v>
      </c>
      <c r="C48" s="19">
        <f t="shared" si="1"/>
        <v>0</v>
      </c>
      <c r="D48" s="20">
        <f t="shared" si="2"/>
        <v>0</v>
      </c>
      <c r="E48" s="24">
        <f t="shared" si="3"/>
        <v>0</v>
      </c>
      <c r="F48" s="26">
        <f t="shared" si="4"/>
        <v>0</v>
      </c>
      <c r="G48" s="26">
        <f t="shared" si="5"/>
        <v>0</v>
      </c>
      <c r="I48">
        <f t="shared" si="6"/>
        <v>109.05127762502696</v>
      </c>
      <c r="J48">
        <f t="shared" si="7"/>
        <v>0</v>
      </c>
      <c r="K48">
        <f t="shared" si="8"/>
        <v>0.9452268253982418</v>
      </c>
      <c r="L48">
        <f t="shared" si="9"/>
        <v>0.6443655525855703</v>
      </c>
      <c r="M48">
        <f t="shared" si="10"/>
        <v>0.8706029831322976</v>
      </c>
      <c r="N48">
        <f t="shared" si="11"/>
        <v>0.9567289070727835</v>
      </c>
      <c r="O48">
        <f t="shared" si="12"/>
        <v>0.2952517883929271</v>
      </c>
      <c r="P48">
        <f t="shared" si="13"/>
        <v>-0.32641422846984136</v>
      </c>
      <c r="Q48">
        <f t="shared" si="14"/>
        <v>-1</v>
      </c>
      <c r="R48">
        <f t="shared" si="15"/>
        <v>-0.2952517883929271</v>
      </c>
      <c r="S48">
        <f t="shared" si="16"/>
        <v>-16.91668136860439</v>
      </c>
      <c r="T48">
        <f t="shared" si="17"/>
        <v>-0.29098075257878697</v>
      </c>
      <c r="U48">
        <f t="shared" si="18"/>
        <v>0.9567289070727835</v>
      </c>
      <c r="V48">
        <f t="shared" si="19"/>
        <v>-0.2952517883929271</v>
      </c>
      <c r="W48">
        <f t="shared" si="20"/>
        <v>-0.29765733313444187</v>
      </c>
      <c r="X48">
        <f t="shared" si="21"/>
        <v>-0.29765733313444187</v>
      </c>
      <c r="Y48">
        <f t="shared" si="22"/>
        <v>0</v>
      </c>
      <c r="Z48">
        <f t="shared" si="23"/>
        <v>0</v>
      </c>
      <c r="AA48">
        <f t="shared" si="24"/>
        <v>0</v>
      </c>
      <c r="AB48" t="e">
        <f t="shared" si="25"/>
        <v>#DIV/0!</v>
      </c>
      <c r="AC48" t="e">
        <f t="shared" si="26"/>
        <v>#DIV/0!</v>
      </c>
      <c r="AD48" t="e">
        <f t="shared" si="27"/>
        <v>#DIV/0!</v>
      </c>
      <c r="AE48" t="e">
        <f t="shared" si="28"/>
        <v>#DIV/0!</v>
      </c>
      <c r="AF48" t="b">
        <f t="shared" si="29"/>
        <v>1</v>
      </c>
    </row>
    <row r="49" spans="1:32" ht="12.75">
      <c r="A49" s="15"/>
      <c r="B49" s="25">
        <f t="shared" si="0"/>
        <v>0</v>
      </c>
      <c r="C49" s="19">
        <f t="shared" si="1"/>
        <v>0</v>
      </c>
      <c r="D49" s="20">
        <f t="shared" si="2"/>
        <v>0</v>
      </c>
      <c r="E49" s="24">
        <f t="shared" si="3"/>
        <v>0</v>
      </c>
      <c r="F49" s="26">
        <f t="shared" si="4"/>
        <v>0</v>
      </c>
      <c r="G49" s="26">
        <f t="shared" si="5"/>
        <v>0</v>
      </c>
      <c r="I49">
        <f t="shared" si="6"/>
        <v>109.05127762502696</v>
      </c>
      <c r="J49">
        <f t="shared" si="7"/>
        <v>0</v>
      </c>
      <c r="K49">
        <f t="shared" si="8"/>
        <v>0.9452268253982418</v>
      </c>
      <c r="L49">
        <f t="shared" si="9"/>
        <v>0.6443655525855703</v>
      </c>
      <c r="M49">
        <f t="shared" si="10"/>
        <v>0.8706029831322976</v>
      </c>
      <c r="N49">
        <f t="shared" si="11"/>
        <v>0.9567289070727835</v>
      </c>
      <c r="O49">
        <f t="shared" si="12"/>
        <v>0.2952517883929271</v>
      </c>
      <c r="P49">
        <f t="shared" si="13"/>
        <v>-0.32641422846984136</v>
      </c>
      <c r="Q49">
        <f t="shared" si="14"/>
        <v>-1</v>
      </c>
      <c r="R49">
        <f t="shared" si="15"/>
        <v>-0.2952517883929271</v>
      </c>
      <c r="S49">
        <f t="shared" si="16"/>
        <v>-16.91668136860439</v>
      </c>
      <c r="T49">
        <f t="shared" si="17"/>
        <v>-0.29098075257878697</v>
      </c>
      <c r="U49">
        <f t="shared" si="18"/>
        <v>0.9567289070727835</v>
      </c>
      <c r="V49">
        <f t="shared" si="19"/>
        <v>-0.2952517883929271</v>
      </c>
      <c r="W49">
        <f t="shared" si="20"/>
        <v>-0.29765733313444187</v>
      </c>
      <c r="X49">
        <f t="shared" si="21"/>
        <v>-0.29765733313444187</v>
      </c>
      <c r="Y49">
        <f t="shared" si="22"/>
        <v>0</v>
      </c>
      <c r="Z49">
        <f t="shared" si="23"/>
        <v>0</v>
      </c>
      <c r="AA49">
        <f t="shared" si="24"/>
        <v>0</v>
      </c>
      <c r="AB49" t="e">
        <f t="shared" si="25"/>
        <v>#DIV/0!</v>
      </c>
      <c r="AC49" t="e">
        <f t="shared" si="26"/>
        <v>#DIV/0!</v>
      </c>
      <c r="AD49" t="e">
        <f t="shared" si="27"/>
        <v>#DIV/0!</v>
      </c>
      <c r="AE49" t="e">
        <f t="shared" si="28"/>
        <v>#DIV/0!</v>
      </c>
      <c r="AF49" t="b">
        <f t="shared" si="29"/>
        <v>1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 xml:space="preserve">&amp;CGreat-circle vertex and waypoints
Rhumb lines between waypoints </oddHeader>
    <oddFooter>&amp;CCopyright 2009-2011. Navigation Spreadsheets. All rights reserved.</oddFooter>
  </headerFooter>
  <ignoredErrors>
    <ignoredError sqref="B1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2009-04-22T00:03:39Z</dcterms:created>
  <dcterms:modified xsi:type="dcterms:W3CDTF">2013-05-19T15:18:50Z</dcterms:modified>
  <cp:category/>
  <cp:version/>
  <cp:contentType/>
  <cp:contentStatus/>
</cp:coreProperties>
</file>