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<sst xmlns="http://schemas.openxmlformats.org/spreadsheetml/2006/main" count="100" uniqueCount="57">
  <si>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Star</t>
  </si>
  <si>
    <t>Difference</t>
  </si>
  <si>
    <t>Degrees</t>
  </si>
  <si>
    <t>degrees</t>
  </si>
  <si>
    <t>Co-Dec</t>
  </si>
  <si>
    <t>Cos Co-Dec</t>
  </si>
  <si>
    <t>Sin Co-Dec</t>
  </si>
  <si>
    <t>Cosine</t>
  </si>
  <si>
    <t>Dec</t>
  </si>
  <si>
    <t>Altitude</t>
  </si>
  <si>
    <t>Co-altitude</t>
  </si>
  <si>
    <t>a=coalt</t>
  </si>
  <si>
    <t>cos a</t>
  </si>
  <si>
    <t>Lat</t>
  </si>
  <si>
    <t>b=CoLat</t>
  </si>
  <si>
    <t>cos b</t>
  </si>
  <si>
    <t>cos c</t>
  </si>
  <si>
    <t>sin b</t>
  </si>
  <si>
    <t>sin c</t>
  </si>
  <si>
    <t>LHA x</t>
  </si>
  <si>
    <t>LHA Aries</t>
  </si>
  <si>
    <t>SHA</t>
  </si>
  <si>
    <t>SHA x</t>
  </si>
  <si>
    <t xml:space="preserve">or </t>
  </si>
  <si>
    <t>or</t>
  </si>
  <si>
    <t>Degs</t>
  </si>
  <si>
    <t>Vega</t>
  </si>
  <si>
    <t>Minutes</t>
  </si>
  <si>
    <t>Hs</t>
  </si>
  <si>
    <t>Inst Error</t>
  </si>
  <si>
    <t>Rerfaction</t>
  </si>
  <si>
    <t>Miniutes</t>
  </si>
  <si>
    <t>To plot Lat v LHA Aries curve for Vega</t>
  </si>
  <si>
    <t>Co-dec c</t>
  </si>
  <si>
    <t>Moon</t>
  </si>
  <si>
    <t>P in A</t>
  </si>
  <si>
    <t>To plot Lat v LHA Aries curve for Moon</t>
  </si>
  <si>
    <t>Cheat</t>
  </si>
  <si>
    <t>20h 12m 36s</t>
  </si>
  <si>
    <t>GHA Aries</t>
  </si>
  <si>
    <t>GHA Moon</t>
  </si>
  <si>
    <t>SHA Moon</t>
  </si>
  <si>
    <t>39 41.9</t>
  </si>
  <si>
    <t>15 32.6</t>
  </si>
  <si>
    <t>335 50.7</t>
  </si>
  <si>
    <t>CosA</t>
  </si>
  <si>
    <t>A Rads</t>
  </si>
  <si>
    <t>A Degrees</t>
  </si>
  <si>
    <t>Instantanious SHA Moon</t>
  </si>
  <si>
    <t>GPS Position</t>
  </si>
  <si>
    <t>N53d10.3m</t>
  </si>
  <si>
    <t>W000d 32.3m</t>
  </si>
  <si>
    <t>Latitude from two celestial altitudes Vega-Moon-Vega 20h 12m 36s 27th December 2017</t>
  </si>
  <si>
    <t>Fine Tuning to Find Crossing Point</t>
  </si>
  <si>
    <t>Why it crashed</t>
  </si>
  <si>
    <t>Difference between LHA Aries for each body</t>
  </si>
  <si>
    <t>arc minutes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</si>
</sst>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43">
      <selection activeCell="Q44" sqref="Q44"/>
    </sheetView>
  </sheetViews>
  <sheetFormatPr defaultColWidth="9.140625" defaultRowHeight="12.75"/>
  <cols>
    <col min="1" max="1" width="13.57421875" style="0" customWidth="1"/>
    <col min="2" max="2" width="10.57421875" style="0" customWidth="1"/>
    <col min="3" max="3" width="12.421875" style="0" customWidth="1"/>
    <col min="4" max="4" width="8.140625" style="0" customWidth="1"/>
    <col min="5" max="5" width="9.28125" style="0" customWidth="1"/>
    <col min="6" max="6" width="10.140625" style="0" customWidth="1"/>
    <col min="7" max="7" width="10.00390625" style="0" customWidth="1"/>
    <col min="8" max="8" width="12.28125" style="0" customWidth="1"/>
    <col min="9" max="9" width="10.140625" style="0" customWidth="1"/>
    <col min="10" max="10" width="10.421875" style="0" customWidth="1"/>
    <col min="11" max="11" width="9.57421875" style="0" customWidth="1"/>
    <col min="12" max="12" width="7.00390625" style="0" customWidth="1"/>
  </cols>
  <sheetData>
    <row r="1" s="8" customFormat="1" ht="12.75">
      <c r="A1" s="8" t="s">
        <v>52</v>
      </c>
    </row>
    <row r="3" spans="1:3" ht="12.75">
      <c r="A3" t="s">
        <v>49</v>
      </c>
      <c r="B3" t="s">
        <v>50</v>
      </c>
      <c r="C3" t="s">
        <v>51</v>
      </c>
    </row>
    <row r="5" spans="1:6" s="6" customFormat="1" ht="12.75">
      <c r="A5" s="6" t="s">
        <v>0</v>
      </c>
      <c r="B5" s="6" t="s">
        <v>21</v>
      </c>
      <c r="C5" s="6" t="s">
        <v>21</v>
      </c>
      <c r="E5" s="6" t="s">
        <v>8</v>
      </c>
      <c r="F5" s="6" t="s">
        <v>8</v>
      </c>
    </row>
    <row r="6" spans="2:6" ht="12.75">
      <c r="B6" t="s">
        <v>2</v>
      </c>
      <c r="C6" t="s">
        <v>27</v>
      </c>
      <c r="E6" t="s">
        <v>2</v>
      </c>
      <c r="F6" t="s">
        <v>27</v>
      </c>
    </row>
    <row r="7" spans="1:11" ht="12.75">
      <c r="A7" t="s">
        <v>26</v>
      </c>
      <c r="B7">
        <v>80</v>
      </c>
      <c r="C7">
        <v>37</v>
      </c>
      <c r="E7">
        <v>38</v>
      </c>
      <c r="F7">
        <v>48</v>
      </c>
      <c r="K7" t="s">
        <v>48</v>
      </c>
    </row>
    <row r="8" spans="11:13" ht="12.75">
      <c r="K8" t="s">
        <v>39</v>
      </c>
      <c r="L8" t="s">
        <v>40</v>
      </c>
      <c r="M8" t="s">
        <v>41</v>
      </c>
    </row>
    <row r="9" spans="1:13" ht="12.75">
      <c r="A9" t="s">
        <v>34</v>
      </c>
      <c r="B9">
        <v>335</v>
      </c>
      <c r="C9">
        <v>50.7</v>
      </c>
      <c r="E9">
        <v>4</v>
      </c>
      <c r="F9">
        <v>52.5</v>
      </c>
      <c r="I9" t="s">
        <v>37</v>
      </c>
      <c r="J9" t="s">
        <v>38</v>
      </c>
      <c r="K9" t="s">
        <v>42</v>
      </c>
      <c r="L9" t="s">
        <v>43</v>
      </c>
      <c r="M9" t="s">
        <v>44</v>
      </c>
    </row>
    <row r="11" spans="1:8" s="6" customFormat="1" ht="12.75">
      <c r="A11" s="6" t="s">
        <v>0</v>
      </c>
      <c r="B11" s="6" t="s">
        <v>21</v>
      </c>
      <c r="D11" s="6" t="s">
        <v>8</v>
      </c>
      <c r="F11" s="6" t="s">
        <v>4</v>
      </c>
      <c r="G11" s="6" t="s">
        <v>6</v>
      </c>
      <c r="H11" s="6" t="s">
        <v>5</v>
      </c>
    </row>
    <row r="12" spans="1:9" ht="12.75">
      <c r="A12" t="s">
        <v>26</v>
      </c>
      <c r="B12">
        <f>B7+(C7/60)</f>
        <v>80.61666666666666</v>
      </c>
      <c r="C12" t="s">
        <v>25</v>
      </c>
      <c r="D12">
        <f>E7+(F7/60)</f>
        <v>38.8</v>
      </c>
      <c r="E12" t="s">
        <v>3</v>
      </c>
      <c r="F12" s="1">
        <f>90-D12</f>
        <v>51.2</v>
      </c>
      <c r="G12" s="1">
        <f>SIN(RADIANS(F12))</f>
        <v>0.7793379649314741</v>
      </c>
      <c r="H12" s="1">
        <f>COS(RADIANS(F12))</f>
        <v>0.6266038113644605</v>
      </c>
      <c r="I12" s="3"/>
    </row>
    <row r="13" spans="7:8" ht="12.75">
      <c r="G13" s="1"/>
      <c r="H13" s="1"/>
    </row>
    <row r="14" spans="1:9" ht="12.75">
      <c r="A14" t="s">
        <v>34</v>
      </c>
      <c r="B14">
        <f>B9+(C9/60)</f>
        <v>335.845</v>
      </c>
      <c r="C14" t="s">
        <v>25</v>
      </c>
      <c r="D14">
        <f>E9+(F9/60)</f>
        <v>4.875</v>
      </c>
      <c r="E14" t="s">
        <v>3</v>
      </c>
      <c r="F14" s="1">
        <f>90-D14</f>
        <v>85.125</v>
      </c>
      <c r="G14" s="1">
        <f>SIN(RADIANS(F14))</f>
        <v>0.9963824715083254</v>
      </c>
      <c r="H14" s="1">
        <f>COS(RADIANS(F14))</f>
        <v>0.08498217737244175</v>
      </c>
      <c r="I14" s="3"/>
    </row>
    <row r="15" spans="1:8" ht="12.75">
      <c r="A15" t="s">
        <v>1</v>
      </c>
      <c r="H15" t="s">
        <v>7</v>
      </c>
    </row>
    <row r="16" spans="1:8" ht="12.75">
      <c r="A16" t="s">
        <v>2</v>
      </c>
      <c r="B16">
        <f>B12+360-B14</f>
        <v>104.77166666666665</v>
      </c>
      <c r="C16" t="s">
        <v>2</v>
      </c>
      <c r="H16">
        <f>COS(RADIANS(B16))</f>
        <v>-0.2549676229317793</v>
      </c>
    </row>
    <row r="18" spans="2:6" ht="12.75">
      <c r="B18" t="s">
        <v>28</v>
      </c>
      <c r="C18" t="s">
        <v>28</v>
      </c>
      <c r="D18" t="s">
        <v>29</v>
      </c>
      <c r="E18" t="s">
        <v>30</v>
      </c>
      <c r="F18" t="s">
        <v>35</v>
      </c>
    </row>
    <row r="19" spans="2:10" ht="12.75">
      <c r="B19" t="s">
        <v>2</v>
      </c>
      <c r="C19" t="s">
        <v>27</v>
      </c>
      <c r="D19" t="s">
        <v>31</v>
      </c>
      <c r="E19" t="s">
        <v>27</v>
      </c>
      <c r="F19" t="s">
        <v>27</v>
      </c>
      <c r="H19" t="s">
        <v>9</v>
      </c>
      <c r="J19" t="s">
        <v>10</v>
      </c>
    </row>
    <row r="20" spans="1:11" ht="12.75">
      <c r="A20" s="4" t="s">
        <v>26</v>
      </c>
      <c r="B20">
        <v>15</v>
      </c>
      <c r="C20">
        <v>47.3</v>
      </c>
      <c r="D20">
        <v>-2</v>
      </c>
      <c r="E20">
        <v>-3.5</v>
      </c>
      <c r="F20">
        <v>0</v>
      </c>
      <c r="H20" s="5">
        <f>B20+((C20+D20+E20+F20)/60)</f>
        <v>15.696666666666667</v>
      </c>
      <c r="I20" t="s">
        <v>2</v>
      </c>
      <c r="J20" s="2">
        <f>90-H20</f>
        <v>74.30333333333333</v>
      </c>
      <c r="K20" t="s">
        <v>2</v>
      </c>
    </row>
    <row r="21" spans="1:10" ht="12.75">
      <c r="A21" s="4"/>
      <c r="H21" s="5"/>
      <c r="J21" s="2"/>
    </row>
    <row r="22" spans="1:11" ht="12.75">
      <c r="A22" s="4" t="s">
        <v>34</v>
      </c>
      <c r="B22">
        <v>39</v>
      </c>
      <c r="C22">
        <v>28.6</v>
      </c>
      <c r="D22">
        <v>-2</v>
      </c>
      <c r="E22">
        <v>-1.2</v>
      </c>
      <c r="F22">
        <v>44.9</v>
      </c>
      <c r="H22" s="5">
        <f>B22+((C22+D22+E22+F22)/60)</f>
        <v>40.17166666666667</v>
      </c>
      <c r="I22" t="s">
        <v>2</v>
      </c>
      <c r="J22" s="2">
        <f>90-H22</f>
        <v>49.82833333333333</v>
      </c>
      <c r="K22" t="s">
        <v>2</v>
      </c>
    </row>
    <row r="24" s="8" customFormat="1" ht="12.75">
      <c r="A24" s="8" t="s">
        <v>32</v>
      </c>
    </row>
    <row r="26" spans="1:13" s="6" customFormat="1" ht="12.75">
      <c r="A26" s="6" t="s">
        <v>11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33</v>
      </c>
      <c r="G26" s="6" t="s">
        <v>16</v>
      </c>
      <c r="H26" s="6" t="s">
        <v>17</v>
      </c>
      <c r="I26" s="6" t="s">
        <v>18</v>
      </c>
      <c r="J26" s="6" t="s">
        <v>19</v>
      </c>
      <c r="K26" s="6" t="s">
        <v>23</v>
      </c>
      <c r="L26" s="6" t="s">
        <v>22</v>
      </c>
      <c r="M26" s="6" t="s">
        <v>20</v>
      </c>
    </row>
    <row r="27" spans="1:14" ht="12.75">
      <c r="A27" s="2">
        <f>$J$20</f>
        <v>74.30333333333333</v>
      </c>
      <c r="B27" s="1">
        <f>COS(RADIANS(A27))</f>
        <v>0.2705444383824299</v>
      </c>
      <c r="C27" s="4">
        <v>48</v>
      </c>
      <c r="D27">
        <f>90-C27</f>
        <v>42</v>
      </c>
      <c r="E27" s="1">
        <f>COS(RADIANS(D27))</f>
        <v>0.7431448254773942</v>
      </c>
      <c r="F27" s="1">
        <f>$F$12</f>
        <v>51.2</v>
      </c>
      <c r="G27" s="1">
        <f>COS(RADIANS(F27))</f>
        <v>0.6266038113644605</v>
      </c>
      <c r="H27" s="1">
        <f>SIN(RADIANS(D27))</f>
        <v>0.6691306063588582</v>
      </c>
      <c r="I27" s="1">
        <f>SIN(RADIANS(F27))</f>
        <v>0.7793379649314741</v>
      </c>
      <c r="J27" s="3">
        <f>DEGREES(ACOS((B27-E27*G27)/(H27*I27)))</f>
        <v>111.97197894813445</v>
      </c>
      <c r="K27" s="3">
        <f>-J27</f>
        <v>-111.97197894813445</v>
      </c>
      <c r="L27" s="3">
        <f>$B$12</f>
        <v>80.61666666666666</v>
      </c>
      <c r="M27" s="9">
        <f>J27-L27</f>
        <v>31.35531228146779</v>
      </c>
      <c r="N27" s="7"/>
    </row>
    <row r="28" spans="1:14" ht="12.75">
      <c r="A28" s="2">
        <f aca="true" t="shared" si="0" ref="A28:A37">$J$20</f>
        <v>74.30333333333333</v>
      </c>
      <c r="B28" s="1">
        <f aca="true" t="shared" si="1" ref="B28:B37">COS(RADIANS(A28))</f>
        <v>0.2705444383824299</v>
      </c>
      <c r="C28" s="4">
        <f>C27+1</f>
        <v>49</v>
      </c>
      <c r="D28">
        <f aca="true" t="shared" si="2" ref="D28:D37">90-C28</f>
        <v>41</v>
      </c>
      <c r="E28" s="1">
        <f aca="true" t="shared" si="3" ref="E28:E37">COS(RADIANS(D28))</f>
        <v>0.754709580222772</v>
      </c>
      <c r="F28" s="1">
        <f aca="true" t="shared" si="4" ref="F28:F37">$F$12</f>
        <v>51.2</v>
      </c>
      <c r="G28" s="1">
        <f aca="true" t="shared" si="5" ref="G28:G37">COS(RADIANS(F28))</f>
        <v>0.6266038113644605</v>
      </c>
      <c r="H28" s="1">
        <f aca="true" t="shared" si="6" ref="H28:H37">SIN(RADIANS(D28))</f>
        <v>0.6560590289905073</v>
      </c>
      <c r="I28" s="1">
        <f aca="true" t="shared" si="7" ref="I28:I37">SIN(RADIANS(F28))</f>
        <v>0.7793379649314741</v>
      </c>
      <c r="J28" s="3">
        <f aca="true" t="shared" si="8" ref="J28:J37">DEGREES(ACOS((B28-E28*G28)/(H28*I28)))</f>
        <v>113.31468185143751</v>
      </c>
      <c r="K28" s="3">
        <f aca="true" t="shared" si="9" ref="K28:K37">-J28</f>
        <v>-113.31468185143751</v>
      </c>
      <c r="L28" s="3">
        <f aca="true" t="shared" si="10" ref="L28:L37">$B$12</f>
        <v>80.61666666666666</v>
      </c>
      <c r="M28" s="9">
        <f aca="true" t="shared" si="11" ref="M28:M37">J28-L28</f>
        <v>32.69801518477085</v>
      </c>
      <c r="N28" s="7"/>
    </row>
    <row r="29" spans="1:14" ht="12.75">
      <c r="A29" s="2">
        <f t="shared" si="0"/>
        <v>74.30333333333333</v>
      </c>
      <c r="B29" s="1">
        <f t="shared" si="1"/>
        <v>0.2705444383824299</v>
      </c>
      <c r="C29" s="4">
        <f aca="true" t="shared" si="12" ref="C29:C37">C28+1</f>
        <v>50</v>
      </c>
      <c r="D29">
        <f t="shared" si="2"/>
        <v>40</v>
      </c>
      <c r="E29" s="1">
        <f t="shared" si="3"/>
        <v>0.766044443118978</v>
      </c>
      <c r="F29" s="1">
        <f t="shared" si="4"/>
        <v>51.2</v>
      </c>
      <c r="G29" s="1">
        <f t="shared" si="5"/>
        <v>0.6266038113644605</v>
      </c>
      <c r="H29" s="1">
        <f t="shared" si="6"/>
        <v>0.6427876096865393</v>
      </c>
      <c r="I29" s="1">
        <f t="shared" si="7"/>
        <v>0.7793379649314741</v>
      </c>
      <c r="J29" s="3">
        <f t="shared" si="8"/>
        <v>114.7166095421466</v>
      </c>
      <c r="K29" s="3">
        <f t="shared" si="9"/>
        <v>-114.7166095421466</v>
      </c>
      <c r="L29" s="3">
        <f t="shared" si="10"/>
        <v>80.61666666666666</v>
      </c>
      <c r="M29" s="9">
        <f t="shared" si="11"/>
        <v>34.09994287547994</v>
      </c>
      <c r="N29" s="7"/>
    </row>
    <row r="30" spans="1:14" ht="12.75">
      <c r="A30" s="2">
        <f t="shared" si="0"/>
        <v>74.30333333333333</v>
      </c>
      <c r="B30" s="1">
        <f t="shared" si="1"/>
        <v>0.2705444383824299</v>
      </c>
      <c r="C30" s="4">
        <f t="shared" si="12"/>
        <v>51</v>
      </c>
      <c r="D30">
        <f t="shared" si="2"/>
        <v>39</v>
      </c>
      <c r="E30" s="1">
        <f t="shared" si="3"/>
        <v>0.7771459614569709</v>
      </c>
      <c r="F30" s="1">
        <f t="shared" si="4"/>
        <v>51.2</v>
      </c>
      <c r="G30" s="1">
        <f t="shared" si="5"/>
        <v>0.6266038113644605</v>
      </c>
      <c r="H30" s="1">
        <f t="shared" si="6"/>
        <v>0.6293203910498374</v>
      </c>
      <c r="I30" s="1">
        <f t="shared" si="7"/>
        <v>0.7793379649314741</v>
      </c>
      <c r="J30" s="3">
        <f t="shared" si="8"/>
        <v>116.18440224289469</v>
      </c>
      <c r="K30" s="3">
        <f t="shared" si="9"/>
        <v>-116.18440224289469</v>
      </c>
      <c r="L30" s="3">
        <f t="shared" si="10"/>
        <v>80.61666666666666</v>
      </c>
      <c r="M30" s="9">
        <f t="shared" si="11"/>
        <v>35.56773557622803</v>
      </c>
      <c r="N30" s="7"/>
    </row>
    <row r="31" spans="1:14" ht="12.75">
      <c r="A31" s="2">
        <f t="shared" si="0"/>
        <v>74.30333333333333</v>
      </c>
      <c r="B31" s="1">
        <f t="shared" si="1"/>
        <v>0.2705444383824299</v>
      </c>
      <c r="C31" s="4">
        <f t="shared" si="12"/>
        <v>52</v>
      </c>
      <c r="D31">
        <f t="shared" si="2"/>
        <v>38</v>
      </c>
      <c r="E31" s="1">
        <f t="shared" si="3"/>
        <v>0.7880107536067219</v>
      </c>
      <c r="F31" s="1">
        <f t="shared" si="4"/>
        <v>51.2</v>
      </c>
      <c r="G31" s="1">
        <f t="shared" si="5"/>
        <v>0.6266038113644605</v>
      </c>
      <c r="H31" s="1">
        <f t="shared" si="6"/>
        <v>0.6156614753256583</v>
      </c>
      <c r="I31" s="1">
        <f t="shared" si="7"/>
        <v>0.7793379649314741</v>
      </c>
      <c r="J31" s="3">
        <f t="shared" si="8"/>
        <v>117.72576380107691</v>
      </c>
      <c r="K31" s="3">
        <f t="shared" si="9"/>
        <v>-117.72576380107691</v>
      </c>
      <c r="L31" s="3">
        <f t="shared" si="10"/>
        <v>80.61666666666666</v>
      </c>
      <c r="M31" s="9">
        <f t="shared" si="11"/>
        <v>37.10909713441025</v>
      </c>
      <c r="N31" s="7"/>
    </row>
    <row r="32" spans="1:14" ht="12.75">
      <c r="A32" s="2">
        <f t="shared" si="0"/>
        <v>74.30333333333333</v>
      </c>
      <c r="B32" s="1">
        <f t="shared" si="1"/>
        <v>0.2705444383824299</v>
      </c>
      <c r="C32" s="4">
        <f t="shared" si="12"/>
        <v>53</v>
      </c>
      <c r="D32">
        <f t="shared" si="2"/>
        <v>37</v>
      </c>
      <c r="E32" s="1">
        <f t="shared" si="3"/>
        <v>0.7986355100472928</v>
      </c>
      <c r="F32" s="1">
        <f t="shared" si="4"/>
        <v>51.2</v>
      </c>
      <c r="G32" s="1">
        <f t="shared" si="5"/>
        <v>0.6266038113644605</v>
      </c>
      <c r="H32" s="1">
        <f t="shared" si="6"/>
        <v>0.6018150231520483</v>
      </c>
      <c r="I32" s="1">
        <f t="shared" si="7"/>
        <v>0.7793379649314741</v>
      </c>
      <c r="J32" s="3">
        <f t="shared" si="8"/>
        <v>119.34971075532228</v>
      </c>
      <c r="K32" s="3">
        <f t="shared" si="9"/>
        <v>-119.34971075532228</v>
      </c>
      <c r="L32" s="3">
        <f t="shared" si="10"/>
        <v>80.61666666666666</v>
      </c>
      <c r="M32" s="9">
        <f t="shared" si="11"/>
        <v>38.73304408865562</v>
      </c>
      <c r="N32" s="7"/>
    </row>
    <row r="33" spans="1:14" ht="12.75">
      <c r="A33" s="2">
        <f t="shared" si="0"/>
        <v>74.30333333333333</v>
      </c>
      <c r="B33" s="1">
        <f t="shared" si="1"/>
        <v>0.2705444383824299</v>
      </c>
      <c r="C33" s="4">
        <f t="shared" si="12"/>
        <v>54</v>
      </c>
      <c r="D33">
        <f t="shared" si="2"/>
        <v>36</v>
      </c>
      <c r="E33" s="1">
        <f t="shared" si="3"/>
        <v>0.8090169943749475</v>
      </c>
      <c r="F33" s="1">
        <f t="shared" si="4"/>
        <v>51.2</v>
      </c>
      <c r="G33" s="1">
        <f t="shared" si="5"/>
        <v>0.6266038113644605</v>
      </c>
      <c r="H33" s="1">
        <f t="shared" si="6"/>
        <v>0.5877852522924731</v>
      </c>
      <c r="I33" s="1">
        <f t="shared" si="7"/>
        <v>0.7793379649314741</v>
      </c>
      <c r="J33" s="3">
        <f t="shared" si="8"/>
        <v>121.06690128079266</v>
      </c>
      <c r="K33" s="3">
        <f t="shared" si="9"/>
        <v>-121.06690128079266</v>
      </c>
      <c r="L33" s="3">
        <f t="shared" si="10"/>
        <v>80.61666666666666</v>
      </c>
      <c r="M33" s="9">
        <f t="shared" si="11"/>
        <v>40.450234614126</v>
      </c>
      <c r="N33" s="7"/>
    </row>
    <row r="34" spans="1:14" ht="12.75">
      <c r="A34" s="2">
        <f t="shared" si="0"/>
        <v>74.30333333333333</v>
      </c>
      <c r="B34" s="1">
        <f t="shared" si="1"/>
        <v>0.2705444383824299</v>
      </c>
      <c r="C34" s="4">
        <f t="shared" si="12"/>
        <v>55</v>
      </c>
      <c r="D34">
        <f t="shared" si="2"/>
        <v>35</v>
      </c>
      <c r="E34" s="1">
        <f t="shared" si="3"/>
        <v>0.8191520442889918</v>
      </c>
      <c r="F34" s="1">
        <f t="shared" si="4"/>
        <v>51.2</v>
      </c>
      <c r="G34" s="1">
        <f t="shared" si="5"/>
        <v>0.6266038113644605</v>
      </c>
      <c r="H34" s="1">
        <f t="shared" si="6"/>
        <v>0.573576436351046</v>
      </c>
      <c r="I34" s="1">
        <f t="shared" si="7"/>
        <v>0.7793379649314741</v>
      </c>
      <c r="J34" s="3">
        <f t="shared" si="8"/>
        <v>122.89007803257736</v>
      </c>
      <c r="K34" s="3">
        <f t="shared" si="9"/>
        <v>-122.89007803257736</v>
      </c>
      <c r="L34" s="3">
        <f t="shared" si="10"/>
        <v>80.61666666666666</v>
      </c>
      <c r="M34" s="9">
        <f t="shared" si="11"/>
        <v>42.273411365910704</v>
      </c>
      <c r="N34" s="7"/>
    </row>
    <row r="35" spans="1:14" ht="12.75">
      <c r="A35" s="2">
        <f t="shared" si="0"/>
        <v>74.30333333333333</v>
      </c>
      <c r="B35" s="1">
        <f t="shared" si="1"/>
        <v>0.2705444383824299</v>
      </c>
      <c r="C35" s="4">
        <f t="shared" si="12"/>
        <v>56</v>
      </c>
      <c r="D35">
        <f t="shared" si="2"/>
        <v>34</v>
      </c>
      <c r="E35" s="1">
        <f t="shared" si="3"/>
        <v>0.8290375725550416</v>
      </c>
      <c r="F35" s="1">
        <f t="shared" si="4"/>
        <v>51.2</v>
      </c>
      <c r="G35" s="1">
        <f t="shared" si="5"/>
        <v>0.6266038113644605</v>
      </c>
      <c r="H35" s="1">
        <f t="shared" si="6"/>
        <v>0.5591929034707469</v>
      </c>
      <c r="I35" s="1">
        <f t="shared" si="7"/>
        <v>0.7793379649314741</v>
      </c>
      <c r="J35" s="3">
        <f t="shared" si="8"/>
        <v>124.83467764658765</v>
      </c>
      <c r="K35" s="3">
        <f t="shared" si="9"/>
        <v>-124.83467764658765</v>
      </c>
      <c r="L35" s="3">
        <f t="shared" si="10"/>
        <v>80.61666666666666</v>
      </c>
      <c r="M35" s="9">
        <f t="shared" si="11"/>
        <v>44.21801097992099</v>
      </c>
      <c r="N35" s="7"/>
    </row>
    <row r="36" spans="1:14" ht="12.75">
      <c r="A36" s="2">
        <f t="shared" si="0"/>
        <v>74.30333333333333</v>
      </c>
      <c r="B36" s="1">
        <f t="shared" si="1"/>
        <v>0.2705444383824299</v>
      </c>
      <c r="C36" s="4">
        <f t="shared" si="12"/>
        <v>57</v>
      </c>
      <c r="D36">
        <f t="shared" si="2"/>
        <v>33</v>
      </c>
      <c r="E36" s="1">
        <f t="shared" si="3"/>
        <v>0.838670567945424</v>
      </c>
      <c r="F36" s="1">
        <f t="shared" si="4"/>
        <v>51.2</v>
      </c>
      <c r="G36" s="1">
        <f t="shared" si="5"/>
        <v>0.6266038113644605</v>
      </c>
      <c r="H36" s="1">
        <f t="shared" si="6"/>
        <v>0.5446390350150271</v>
      </c>
      <c r="I36" s="1">
        <f t="shared" si="7"/>
        <v>0.7793379649314741</v>
      </c>
      <c r="J36" s="3">
        <f t="shared" si="8"/>
        <v>126.91969151940285</v>
      </c>
      <c r="K36" s="3">
        <f t="shared" si="9"/>
        <v>-126.91969151940285</v>
      </c>
      <c r="L36" s="3">
        <f t="shared" si="10"/>
        <v>80.61666666666666</v>
      </c>
      <c r="M36" s="9">
        <f t="shared" si="11"/>
        <v>46.303024852736186</v>
      </c>
      <c r="N36" s="7"/>
    </row>
    <row r="37" spans="1:14" ht="12.75">
      <c r="A37" s="2">
        <f t="shared" si="0"/>
        <v>74.30333333333333</v>
      </c>
      <c r="B37" s="1">
        <f t="shared" si="1"/>
        <v>0.2705444383824299</v>
      </c>
      <c r="C37" s="4">
        <f t="shared" si="12"/>
        <v>58</v>
      </c>
      <c r="D37">
        <f t="shared" si="2"/>
        <v>32</v>
      </c>
      <c r="E37" s="1">
        <f t="shared" si="3"/>
        <v>0.848048096156426</v>
      </c>
      <c r="F37" s="1">
        <f t="shared" si="4"/>
        <v>51.2</v>
      </c>
      <c r="G37" s="1">
        <f t="shared" si="5"/>
        <v>0.6266038113644605</v>
      </c>
      <c r="H37" s="1">
        <f t="shared" si="6"/>
        <v>0.5299192642332049</v>
      </c>
      <c r="I37" s="1">
        <f t="shared" si="7"/>
        <v>0.7793379649314741</v>
      </c>
      <c r="J37" s="3">
        <f t="shared" si="8"/>
        <v>129.16891903188068</v>
      </c>
      <c r="K37" s="3">
        <f t="shared" si="9"/>
        <v>-129.16891903188068</v>
      </c>
      <c r="L37" s="3">
        <f t="shared" si="10"/>
        <v>80.61666666666666</v>
      </c>
      <c r="M37" s="9">
        <f t="shared" si="11"/>
        <v>48.55225236521402</v>
      </c>
      <c r="N37" s="7"/>
    </row>
    <row r="39" ht="12.75">
      <c r="A39" t="s">
        <v>53</v>
      </c>
    </row>
    <row r="40" spans="1:14" ht="12.75">
      <c r="A40" s="2">
        <f aca="true" t="shared" si="13" ref="A40:A46">$J$20</f>
        <v>74.30333333333333</v>
      </c>
      <c r="B40" s="1">
        <f aca="true" t="shared" si="14" ref="B40:B46">COS(RADIANS(A40))</f>
        <v>0.2705444383824299</v>
      </c>
      <c r="C40" s="4">
        <v>53</v>
      </c>
      <c r="D40">
        <f aca="true" t="shared" si="15" ref="D40:D46">90-C40</f>
        <v>37</v>
      </c>
      <c r="E40" s="1">
        <f aca="true" t="shared" si="16" ref="E40:E46">COS(RADIANS(D40))</f>
        <v>0.7986355100472928</v>
      </c>
      <c r="F40" s="1">
        <f aca="true" t="shared" si="17" ref="F40:F46">$F$12</f>
        <v>51.2</v>
      </c>
      <c r="G40" s="1">
        <f aca="true" t="shared" si="18" ref="G40:G46">COS(RADIANS(F40))</f>
        <v>0.6266038113644605</v>
      </c>
      <c r="H40" s="1">
        <f>SIN(RADIANS(D40))</f>
        <v>0.6018150231520483</v>
      </c>
      <c r="I40" s="1">
        <f>SIN(RADIANS(F40))</f>
        <v>0.7793379649314741</v>
      </c>
      <c r="J40" s="3">
        <f>DEGREES(ACOS((B40-E40*G40)/(H40*I40)))</f>
        <v>119.34971075532228</v>
      </c>
      <c r="K40" s="3">
        <f aca="true" t="shared" si="19" ref="K40:K46">-J40</f>
        <v>-119.34971075532228</v>
      </c>
      <c r="L40" s="3">
        <f aca="true" t="shared" si="20" ref="L40:L46">$B$12</f>
        <v>80.61666666666666</v>
      </c>
      <c r="M40" s="9">
        <f>J40-L40</f>
        <v>38.73304408865562</v>
      </c>
      <c r="N40" s="7"/>
    </row>
    <row r="41" spans="1:14" ht="12.75">
      <c r="A41" s="2">
        <f t="shared" si="13"/>
        <v>74.30333333333333</v>
      </c>
      <c r="B41" s="1">
        <f t="shared" si="14"/>
        <v>0.2705444383824299</v>
      </c>
      <c r="C41" s="4">
        <v>53.167</v>
      </c>
      <c r="D41">
        <f t="shared" si="15"/>
        <v>36.833</v>
      </c>
      <c r="E41" s="1">
        <f t="shared" si="16"/>
        <v>0.800386225330145</v>
      </c>
      <c r="F41" s="1">
        <f t="shared" si="17"/>
        <v>51.2</v>
      </c>
      <c r="G41" s="1">
        <f t="shared" si="18"/>
        <v>0.6266038113644605</v>
      </c>
      <c r="H41" s="1">
        <f>SIN(RADIANS(D41))</f>
        <v>0.5994846872954824</v>
      </c>
      <c r="I41" s="1">
        <f>SIN(RADIANS(F41))</f>
        <v>0.7793379649314741</v>
      </c>
      <c r="J41" s="3">
        <f>DEGREES(ACOS((B41-E41*G41)/(H41*I41)))</f>
        <v>119.62967981317632</v>
      </c>
      <c r="K41" s="3">
        <f t="shared" si="19"/>
        <v>-119.62967981317632</v>
      </c>
      <c r="L41" s="3">
        <f t="shared" si="20"/>
        <v>80.61666666666666</v>
      </c>
      <c r="M41" s="9">
        <f>J41-L41</f>
        <v>39.013013146509664</v>
      </c>
      <c r="N41" s="7"/>
    </row>
    <row r="42" spans="1:14" s="4" customFormat="1" ht="12.75">
      <c r="A42" s="10">
        <f t="shared" si="13"/>
        <v>74.30333333333333</v>
      </c>
      <c r="B42" s="11">
        <f t="shared" si="14"/>
        <v>0.2705444383824299</v>
      </c>
      <c r="C42" s="4">
        <v>53.183</v>
      </c>
      <c r="D42" s="4">
        <f t="shared" si="15"/>
        <v>36.817</v>
      </c>
      <c r="E42" s="11">
        <f t="shared" si="16"/>
        <v>0.8005536018258238</v>
      </c>
      <c r="F42" s="11">
        <f t="shared" si="17"/>
        <v>51.2</v>
      </c>
      <c r="G42" s="11">
        <f t="shared" si="18"/>
        <v>0.6266038113644605</v>
      </c>
      <c r="H42" s="11">
        <f>SIN(RADIANS(D42))</f>
        <v>0.5992611539251484</v>
      </c>
      <c r="I42" s="11">
        <f>SIN(RADIANS(F42))</f>
        <v>0.7793379649314741</v>
      </c>
      <c r="J42" s="9">
        <f>DEGREES(ACOS((B42-E42*G42)/(H42*I42)))</f>
        <v>119.6566414528338</v>
      </c>
      <c r="K42" s="9">
        <f t="shared" si="19"/>
        <v>-119.6566414528338</v>
      </c>
      <c r="L42" s="9">
        <f t="shared" si="20"/>
        <v>80.61666666666666</v>
      </c>
      <c r="M42" s="9">
        <f>J42-L42</f>
        <v>39.039974786167136</v>
      </c>
      <c r="N42" s="7"/>
    </row>
    <row r="43" spans="1:14" ht="12.75">
      <c r="A43" s="2">
        <f t="shared" si="13"/>
        <v>74.30333333333333</v>
      </c>
      <c r="B43" s="1">
        <f t="shared" si="14"/>
        <v>0.2705444383824299</v>
      </c>
      <c r="C43" s="4">
        <v>53.2</v>
      </c>
      <c r="D43">
        <f t="shared" si="15"/>
        <v>36.8</v>
      </c>
      <c r="E43" s="1">
        <f t="shared" si="16"/>
        <v>0.8007313709487335</v>
      </c>
      <c r="F43" s="1">
        <f t="shared" si="17"/>
        <v>51.2</v>
      </c>
      <c r="G43" s="1">
        <f t="shared" si="18"/>
        <v>0.6266038113644605</v>
      </c>
      <c r="H43" s="1">
        <f>SIN(RADIANS(D43))</f>
        <v>0.5990235985155858</v>
      </c>
      <c r="I43" s="1">
        <f>SIN(RADIANS(F43))</f>
        <v>0.7793379649314741</v>
      </c>
      <c r="J43" s="3">
        <f>DEGREES(ACOS((B43-E43*G43)/(H43*I43)))</f>
        <v>119.68531490655529</v>
      </c>
      <c r="K43" s="3">
        <f t="shared" si="19"/>
        <v>-119.68531490655529</v>
      </c>
      <c r="L43" s="3">
        <f t="shared" si="20"/>
        <v>80.61666666666666</v>
      </c>
      <c r="M43" s="9">
        <f>J43-L43</f>
        <v>39.06864823988863</v>
      </c>
      <c r="N43" s="7"/>
    </row>
    <row r="44" spans="1:14" ht="12.75">
      <c r="A44" s="2">
        <f t="shared" si="13"/>
        <v>74.30333333333333</v>
      </c>
      <c r="B44" s="1">
        <f t="shared" si="14"/>
        <v>0.2705444383824299</v>
      </c>
      <c r="C44" s="4">
        <v>53.217</v>
      </c>
      <c r="D44">
        <f t="shared" si="15"/>
        <v>36.783</v>
      </c>
      <c r="E44" s="1">
        <f t="shared" si="16"/>
        <v>0.8009090695797104</v>
      </c>
      <c r="F44" s="1">
        <f t="shared" si="17"/>
        <v>51.2</v>
      </c>
      <c r="G44" s="1">
        <f t="shared" si="18"/>
        <v>0.6266038113644605</v>
      </c>
      <c r="H44" s="1">
        <f>SIN(RADIANS(D44))</f>
        <v>0.5987859903713201</v>
      </c>
      <c r="I44" s="1">
        <f>SIN(RADIANS(F44))</f>
        <v>0.7793379649314741</v>
      </c>
      <c r="J44" s="3">
        <f>DEGREES(ACOS((B44-E44*G44)/(H44*I44)))</f>
        <v>119.7140159389918</v>
      </c>
      <c r="K44" s="3">
        <f t="shared" si="19"/>
        <v>-119.7140159389918</v>
      </c>
      <c r="L44" s="3">
        <f t="shared" si="20"/>
        <v>80.61666666666666</v>
      </c>
      <c r="M44" s="9">
        <f>J44-L44</f>
        <v>39.09734927232515</v>
      </c>
      <c r="N44" s="7"/>
    </row>
    <row r="45" spans="1:14" ht="12.75">
      <c r="A45" s="2">
        <f t="shared" si="13"/>
        <v>74.30333333333333</v>
      </c>
      <c r="B45" s="1">
        <f t="shared" si="14"/>
        <v>0.2705444383824299</v>
      </c>
      <c r="C45" s="4">
        <v>53.233</v>
      </c>
      <c r="D45">
        <f t="shared" si="15"/>
        <v>36.767</v>
      </c>
      <c r="E45" s="1">
        <f t="shared" si="16"/>
        <v>0.8010762509420167</v>
      </c>
      <c r="F45" s="1">
        <f t="shared" si="17"/>
        <v>51.2</v>
      </c>
      <c r="G45" s="1">
        <f t="shared" si="18"/>
        <v>0.6266038113644605</v>
      </c>
      <c r="H45" s="1">
        <f>SIN(RADIANS(D45))</f>
        <v>0.5985623110225727</v>
      </c>
      <c r="I45" s="1">
        <f>SIN(RADIANS(F45))</f>
        <v>0.7793379649314741</v>
      </c>
      <c r="J45" s="3">
        <f>DEGREES(ACOS((B45-E45*G45)/(H45*I45)))</f>
        <v>119.74105392127002</v>
      </c>
      <c r="K45" s="3">
        <f t="shared" si="19"/>
        <v>-119.74105392127002</v>
      </c>
      <c r="L45" s="3">
        <f t="shared" si="20"/>
        <v>80.61666666666666</v>
      </c>
      <c r="M45" s="9">
        <f>J45-L45</f>
        <v>39.12438725460336</v>
      </c>
      <c r="N45" s="7"/>
    </row>
    <row r="46" spans="1:14" ht="12.75">
      <c r="A46" s="2">
        <f t="shared" si="13"/>
        <v>74.30333333333333</v>
      </c>
      <c r="B46" s="1">
        <f t="shared" si="14"/>
        <v>0.2705444383824299</v>
      </c>
      <c r="C46" s="4">
        <v>53.25</v>
      </c>
      <c r="D46">
        <f t="shared" si="15"/>
        <v>36.75</v>
      </c>
      <c r="E46" s="1">
        <f t="shared" si="16"/>
        <v>0.8012538126910607</v>
      </c>
      <c r="F46" s="1">
        <f t="shared" si="17"/>
        <v>51.2</v>
      </c>
      <c r="G46" s="1">
        <f t="shared" si="18"/>
        <v>0.6266038113644605</v>
      </c>
      <c r="H46" s="1">
        <f>SIN(RADIANS(D46))</f>
        <v>0.598324600570659</v>
      </c>
      <c r="I46" s="1">
        <f>SIN(RADIANS(F46))</f>
        <v>0.7793379649314741</v>
      </c>
      <c r="J46" s="3">
        <f>DEGREES(ACOS((B46-E46*G46)/(H46*I46)))</f>
        <v>119.76980865750244</v>
      </c>
      <c r="K46" s="3">
        <f t="shared" si="19"/>
        <v>-119.76980865750244</v>
      </c>
      <c r="L46" s="3">
        <f t="shared" si="20"/>
        <v>80.61666666666666</v>
      </c>
      <c r="M46" s="9">
        <f>J46-L46</f>
        <v>39.15314199083578</v>
      </c>
      <c r="N46" s="7"/>
    </row>
    <row r="47" spans="1:13" ht="12.75">
      <c r="A47" s="2"/>
      <c r="B47" s="1"/>
      <c r="C47" s="4"/>
      <c r="E47" s="1"/>
      <c r="F47" s="1"/>
      <c r="G47" s="1"/>
      <c r="H47" s="1"/>
      <c r="I47" s="1"/>
      <c r="J47" s="3"/>
      <c r="K47" s="3"/>
      <c r="L47" s="3"/>
      <c r="M47" s="9"/>
    </row>
    <row r="48" spans="1:4" ht="12.75">
      <c r="A48" s="8" t="s">
        <v>36</v>
      </c>
      <c r="B48" s="8"/>
      <c r="C48" s="8"/>
      <c r="D48" s="8"/>
    </row>
    <row r="49" ht="12.75">
      <c r="O49" s="12" t="s">
        <v>54</v>
      </c>
    </row>
    <row r="50" spans="1:17" s="6" customFormat="1" ht="12.75">
      <c r="A50" s="6" t="s">
        <v>11</v>
      </c>
      <c r="B50" s="6" t="s">
        <v>12</v>
      </c>
      <c r="C50" s="6" t="s">
        <v>13</v>
      </c>
      <c r="D50" s="6" t="s">
        <v>14</v>
      </c>
      <c r="E50" s="6" t="s">
        <v>15</v>
      </c>
      <c r="F50" s="6" t="s">
        <v>33</v>
      </c>
      <c r="G50" s="6" t="s">
        <v>16</v>
      </c>
      <c r="H50" s="6" t="s">
        <v>17</v>
      </c>
      <c r="I50" s="6" t="s">
        <v>18</v>
      </c>
      <c r="J50" s="6" t="s">
        <v>19</v>
      </c>
      <c r="K50" s="6" t="s">
        <v>24</v>
      </c>
      <c r="L50" s="6" t="s">
        <v>22</v>
      </c>
      <c r="M50" s="6" t="s">
        <v>20</v>
      </c>
      <c r="O50" s="13" t="s">
        <v>45</v>
      </c>
      <c r="P50" s="6" t="s">
        <v>46</v>
      </c>
      <c r="Q50" s="6" t="s">
        <v>47</v>
      </c>
    </row>
    <row r="51" spans="1:17" ht="12.75">
      <c r="A51" s="2">
        <f>$J$22</f>
        <v>49.82833333333333</v>
      </c>
      <c r="B51" s="1">
        <f>COS(RADIANS(A51))</f>
        <v>0.6450799040796595</v>
      </c>
      <c r="C51" s="4">
        <v>48</v>
      </c>
      <c r="D51">
        <f>90-C51</f>
        <v>42</v>
      </c>
      <c r="E51" s="1">
        <f>COS(RADIANS(D51))</f>
        <v>0.7431448254773942</v>
      </c>
      <c r="F51" s="1">
        <f>$F$14</f>
        <v>85.125</v>
      </c>
      <c r="G51">
        <f>COS(RADIANS(F51))</f>
        <v>0.08498217737244175</v>
      </c>
      <c r="H51" s="1">
        <f>SIN(RADIANS(D51))</f>
        <v>0.6691306063588582</v>
      </c>
      <c r="I51" s="1">
        <f>SIN(RADIANS(F51))</f>
        <v>0.9963824715083254</v>
      </c>
      <c r="J51" s="3">
        <f>DEGREES(ACOS((B51-E51*G51)/(H51*I51)))</f>
        <v>29.210575522916013</v>
      </c>
      <c r="K51" s="3">
        <f>-J51</f>
        <v>-29.210575522916013</v>
      </c>
      <c r="L51">
        <f>$B$14</f>
        <v>335.845</v>
      </c>
      <c r="M51" s="9">
        <f>J51-L51+360</f>
        <v>53.365575522916004</v>
      </c>
      <c r="N51" s="7"/>
      <c r="O51" s="14">
        <f>(B51-E51*G51)/(H51*I51)</f>
        <v>0.8728320143891929</v>
      </c>
      <c r="P51">
        <f>ACOS(O51)</f>
        <v>0.5098207192773487</v>
      </c>
      <c r="Q51">
        <f>57*(P51)</f>
        <v>29.05978099880888</v>
      </c>
    </row>
    <row r="52" spans="1:17" ht="12.75">
      <c r="A52" s="2">
        <f aca="true" t="shared" si="21" ref="A52:A70">$J$22</f>
        <v>49.82833333333333</v>
      </c>
      <c r="B52" s="1">
        <f>COS(RADIANS(A52))</f>
        <v>0.6450799040796595</v>
      </c>
      <c r="C52" s="4">
        <f>C51+1</f>
        <v>49</v>
      </c>
      <c r="D52">
        <f aca="true" t="shared" si="22" ref="D52:D70">90-C52</f>
        <v>41</v>
      </c>
      <c r="E52" s="1">
        <f aca="true" t="shared" si="23" ref="E52:E70">COS(RADIANS(D52))</f>
        <v>0.754709580222772</v>
      </c>
      <c r="F52" s="1">
        <f aca="true" t="shared" si="24" ref="F52:F70">$F$14</f>
        <v>85.125</v>
      </c>
      <c r="G52">
        <f aca="true" t="shared" si="25" ref="G52:G70">COS(RADIANS(F52))</f>
        <v>0.08498217737244175</v>
      </c>
      <c r="H52" s="1">
        <f>SIN(RADIANS(D52))</f>
        <v>0.6560590289905073</v>
      </c>
      <c r="I52" s="1">
        <f>SIN(RADIANS(F52))</f>
        <v>0.9963824715083254</v>
      </c>
      <c r="J52" s="3">
        <f>DEGREES(ACOS((B52-E52*G52)/(H52*I52)))</f>
        <v>27.287260469174335</v>
      </c>
      <c r="K52" s="3">
        <f aca="true" t="shared" si="26" ref="K52:K70">-J52</f>
        <v>-27.287260469174335</v>
      </c>
      <c r="L52">
        <f aca="true" t="shared" si="27" ref="L52:L70">$B$14</f>
        <v>335.845</v>
      </c>
      <c r="M52" s="9">
        <f>J52-L52+360</f>
        <v>51.4422604691743</v>
      </c>
      <c r="N52" s="7"/>
      <c r="O52" s="14">
        <f aca="true" t="shared" si="28" ref="O52:O61">(B52-E52*G52)/(H52*I52)</f>
        <v>0.8887191899298719</v>
      </c>
      <c r="P52">
        <f aca="true" t="shared" si="29" ref="P52:P61">ACOS(O52)</f>
        <v>0.47625253903638476</v>
      </c>
      <c r="Q52">
        <f aca="true" t="shared" si="30" ref="Q52:Q61">57*(P52)</f>
        <v>27.146394725073932</v>
      </c>
    </row>
    <row r="53" spans="1:17" ht="12.75">
      <c r="A53" s="2">
        <f t="shared" si="21"/>
        <v>49.82833333333333</v>
      </c>
      <c r="B53" s="1">
        <f aca="true" t="shared" si="31" ref="B53:B70">COS(RADIANS(A53))</f>
        <v>0.6450799040796595</v>
      </c>
      <c r="C53" s="4">
        <f>C52+1</f>
        <v>50</v>
      </c>
      <c r="D53">
        <f t="shared" si="22"/>
        <v>40</v>
      </c>
      <c r="E53" s="1">
        <f t="shared" si="23"/>
        <v>0.766044443118978</v>
      </c>
      <c r="F53" s="1">
        <f t="shared" si="24"/>
        <v>85.125</v>
      </c>
      <c r="G53">
        <f t="shared" si="25"/>
        <v>0.08498217737244175</v>
      </c>
      <c r="H53" s="1">
        <f>SIN(RADIANS(D53))</f>
        <v>0.6427876096865393</v>
      </c>
      <c r="I53" s="1">
        <f>SIN(RADIANS(F53))</f>
        <v>0.9963824715083254</v>
      </c>
      <c r="J53" s="3">
        <f>DEGREES(ACOS((B53-E53*G53)/(H53*I53)))</f>
        <v>25.100612210614898</v>
      </c>
      <c r="K53" s="3">
        <f t="shared" si="26"/>
        <v>-25.100612210614898</v>
      </c>
      <c r="L53">
        <f t="shared" si="27"/>
        <v>335.845</v>
      </c>
      <c r="M53" s="9">
        <f>J53-L53+360</f>
        <v>49.255612210614856</v>
      </c>
      <c r="N53" s="7"/>
      <c r="O53" s="14">
        <f t="shared" si="28"/>
        <v>0.9055642663500336</v>
      </c>
      <c r="P53">
        <f t="shared" si="29"/>
        <v>0.43808832734152237</v>
      </c>
      <c r="Q53">
        <f t="shared" si="30"/>
        <v>24.971034658466774</v>
      </c>
    </row>
    <row r="54" spans="1:17" ht="12.75">
      <c r="A54" s="2">
        <f t="shared" si="21"/>
        <v>49.82833333333333</v>
      </c>
      <c r="B54" s="1">
        <f t="shared" si="31"/>
        <v>0.6450799040796595</v>
      </c>
      <c r="C54" s="4">
        <f>C53+1</f>
        <v>51</v>
      </c>
      <c r="D54">
        <f t="shared" si="22"/>
        <v>39</v>
      </c>
      <c r="E54" s="1">
        <f t="shared" si="23"/>
        <v>0.7771459614569709</v>
      </c>
      <c r="F54" s="1">
        <f t="shared" si="24"/>
        <v>85.125</v>
      </c>
      <c r="G54">
        <f t="shared" si="25"/>
        <v>0.08498217737244175</v>
      </c>
      <c r="H54" s="1">
        <f>SIN(RADIANS(D54))</f>
        <v>0.6293203910498374</v>
      </c>
      <c r="I54" s="1">
        <f>SIN(RADIANS(F54))</f>
        <v>0.9963824715083254</v>
      </c>
      <c r="J54" s="3">
        <f>DEGREES(ACOS((B54-E54*G54)/(H54*I54)))</f>
        <v>22.565950768232753</v>
      </c>
      <c r="K54" s="3">
        <f t="shared" si="26"/>
        <v>-22.565950768232753</v>
      </c>
      <c r="L54">
        <f t="shared" si="27"/>
        <v>335.845</v>
      </c>
      <c r="M54" s="9">
        <f>J54-L54+360</f>
        <v>46.72095076823274</v>
      </c>
      <c r="N54" s="7"/>
      <c r="O54" s="14">
        <f t="shared" si="28"/>
        <v>0.9234384297232493</v>
      </c>
      <c r="P54">
        <f t="shared" si="29"/>
        <v>0.3938501397486054</v>
      </c>
      <c r="Q54">
        <f t="shared" si="30"/>
        <v>22.449457965670508</v>
      </c>
    </row>
    <row r="55" spans="1:17" ht="12.75">
      <c r="A55" s="2">
        <f t="shared" si="21"/>
        <v>49.82833333333333</v>
      </c>
      <c r="B55" s="1">
        <f t="shared" si="31"/>
        <v>0.6450799040796595</v>
      </c>
      <c r="C55" s="4">
        <f aca="true" t="shared" si="32" ref="C55:C61">C54+1</f>
        <v>52</v>
      </c>
      <c r="D55">
        <f t="shared" si="22"/>
        <v>38</v>
      </c>
      <c r="E55" s="1">
        <f t="shared" si="23"/>
        <v>0.7880107536067219</v>
      </c>
      <c r="F55" s="1">
        <f t="shared" si="24"/>
        <v>85.125</v>
      </c>
      <c r="G55">
        <f t="shared" si="25"/>
        <v>0.08498217737244175</v>
      </c>
      <c r="H55" s="1">
        <f aca="true" t="shared" si="33" ref="H55:H61">SIN(RADIANS(D55))</f>
        <v>0.6156614753256583</v>
      </c>
      <c r="I55" s="1">
        <f aca="true" t="shared" si="34" ref="I55:I61">SIN(RADIANS(F55))</f>
        <v>0.9963824715083254</v>
      </c>
      <c r="J55" s="3">
        <f aca="true" t="shared" si="35" ref="J55:J61">DEGREES(ACOS((B55-E55*G55)/(H55*I55)))</f>
        <v>19.53790398835613</v>
      </c>
      <c r="K55" s="3">
        <f t="shared" si="26"/>
        <v>-19.53790398835613</v>
      </c>
      <c r="L55">
        <f t="shared" si="27"/>
        <v>335.845</v>
      </c>
      <c r="M55" s="9">
        <f aca="true" t="shared" si="36" ref="M55:M61">J55-L55+360</f>
        <v>43.69290398835608</v>
      </c>
      <c r="N55" s="7"/>
      <c r="O55" s="14">
        <f t="shared" si="28"/>
        <v>0.9424204551096409</v>
      </c>
      <c r="P55">
        <f t="shared" si="29"/>
        <v>0.3410007535353463</v>
      </c>
      <c r="Q55">
        <f t="shared" si="30"/>
        <v>19.43704295151474</v>
      </c>
    </row>
    <row r="56" spans="1:17" ht="12.75">
      <c r="A56" s="2">
        <f t="shared" si="21"/>
        <v>49.82833333333333</v>
      </c>
      <c r="B56" s="1">
        <f t="shared" si="31"/>
        <v>0.6450799040796595</v>
      </c>
      <c r="C56" s="4">
        <f t="shared" si="32"/>
        <v>53</v>
      </c>
      <c r="D56">
        <f t="shared" si="22"/>
        <v>37</v>
      </c>
      <c r="E56" s="1">
        <f t="shared" si="23"/>
        <v>0.7986355100472928</v>
      </c>
      <c r="F56" s="1">
        <f t="shared" si="24"/>
        <v>85.125</v>
      </c>
      <c r="G56">
        <f t="shared" si="25"/>
        <v>0.08498217737244175</v>
      </c>
      <c r="H56" s="1">
        <f t="shared" si="33"/>
        <v>0.6018150231520483</v>
      </c>
      <c r="I56" s="1">
        <f t="shared" si="34"/>
        <v>0.9963824715083254</v>
      </c>
      <c r="J56" s="3">
        <f t="shared" si="35"/>
        <v>15.719894528237388</v>
      </c>
      <c r="K56" s="3">
        <f t="shared" si="26"/>
        <v>-15.719894528237388</v>
      </c>
      <c r="L56">
        <f t="shared" si="27"/>
        <v>335.845</v>
      </c>
      <c r="M56" s="9">
        <f t="shared" si="36"/>
        <v>39.87489452823735</v>
      </c>
      <c r="N56" s="7"/>
      <c r="O56" s="14">
        <f t="shared" si="28"/>
        <v>0.9625977291492963</v>
      </c>
      <c r="P56">
        <f t="shared" si="29"/>
        <v>0.27436391758398315</v>
      </c>
      <c r="Q56">
        <f t="shared" si="30"/>
        <v>15.63874330228704</v>
      </c>
    </row>
    <row r="57" spans="1:17" ht="12.75">
      <c r="A57" s="2">
        <f t="shared" si="21"/>
        <v>49.82833333333333</v>
      </c>
      <c r="B57" s="1">
        <f t="shared" si="31"/>
        <v>0.6450799040796595</v>
      </c>
      <c r="C57" s="4">
        <f t="shared" si="32"/>
        <v>54</v>
      </c>
      <c r="D57">
        <f t="shared" si="22"/>
        <v>36</v>
      </c>
      <c r="E57" s="1">
        <f t="shared" si="23"/>
        <v>0.8090169943749475</v>
      </c>
      <c r="F57" s="1">
        <f t="shared" si="24"/>
        <v>85.125</v>
      </c>
      <c r="G57">
        <f t="shared" si="25"/>
        <v>0.08498217737244175</v>
      </c>
      <c r="H57" s="1">
        <f t="shared" si="33"/>
        <v>0.5877852522924731</v>
      </c>
      <c r="I57" s="1">
        <f t="shared" si="34"/>
        <v>0.9963824715083254</v>
      </c>
      <c r="J57" s="3">
        <f t="shared" si="35"/>
        <v>10.241384646979848</v>
      </c>
      <c r="K57" s="3">
        <f t="shared" si="26"/>
        <v>-10.241384646979848</v>
      </c>
      <c r="L57">
        <f t="shared" si="27"/>
        <v>335.845</v>
      </c>
      <c r="M57" s="9">
        <f t="shared" si="36"/>
        <v>34.39638464697981</v>
      </c>
      <c r="N57" s="7"/>
      <c r="O57" s="14">
        <f t="shared" si="28"/>
        <v>0.984067443229948</v>
      </c>
      <c r="P57">
        <f t="shared" si="29"/>
        <v>0.17874588205299546</v>
      </c>
      <c r="Q57">
        <f t="shared" si="30"/>
        <v>10.188515277020741</v>
      </c>
    </row>
    <row r="58" spans="1:17" ht="12.75">
      <c r="A58" s="2">
        <f t="shared" si="21"/>
        <v>49.82833333333333</v>
      </c>
      <c r="B58" s="1">
        <f t="shared" si="31"/>
        <v>0.6450799040796595</v>
      </c>
      <c r="C58" s="4">
        <f t="shared" si="32"/>
        <v>55</v>
      </c>
      <c r="D58">
        <f t="shared" si="22"/>
        <v>35</v>
      </c>
      <c r="E58" s="1">
        <f t="shared" si="23"/>
        <v>0.8191520442889918</v>
      </c>
      <c r="F58" s="1">
        <f t="shared" si="24"/>
        <v>85.125</v>
      </c>
      <c r="G58">
        <f t="shared" si="25"/>
        <v>0.08498217737244175</v>
      </c>
      <c r="H58" s="1">
        <f t="shared" si="33"/>
        <v>0.573576436351046</v>
      </c>
      <c r="I58" s="1">
        <f t="shared" si="34"/>
        <v>0.9963824715083254</v>
      </c>
      <c r="J58" s="3" t="e">
        <f>DEGREES(ACOS((B58-E58*G58)/(H58*I58)))</f>
        <v>#NUM!</v>
      </c>
      <c r="K58" s="3" t="e">
        <f t="shared" si="26"/>
        <v>#NUM!</v>
      </c>
      <c r="L58">
        <f t="shared" si="27"/>
        <v>335.845</v>
      </c>
      <c r="M58" s="9" t="e">
        <f t="shared" si="36"/>
        <v>#NUM!</v>
      </c>
      <c r="N58" s="7"/>
      <c r="O58" s="9">
        <f t="shared" si="28"/>
        <v>1.0069379913372023</v>
      </c>
      <c r="P58" t="e">
        <f t="shared" si="29"/>
        <v>#NUM!</v>
      </c>
      <c r="Q58" t="e">
        <f t="shared" si="30"/>
        <v>#NUM!</v>
      </c>
    </row>
    <row r="59" spans="1:17" ht="12.75">
      <c r="A59" s="2">
        <f t="shared" si="21"/>
        <v>49.82833333333333</v>
      </c>
      <c r="B59" s="1">
        <f t="shared" si="31"/>
        <v>0.6450799040796595</v>
      </c>
      <c r="C59" s="4">
        <f t="shared" si="32"/>
        <v>56</v>
      </c>
      <c r="D59">
        <f t="shared" si="22"/>
        <v>34</v>
      </c>
      <c r="E59" s="1">
        <f t="shared" si="23"/>
        <v>0.8290375725550416</v>
      </c>
      <c r="F59" s="1">
        <f t="shared" si="24"/>
        <v>85.125</v>
      </c>
      <c r="G59">
        <f t="shared" si="25"/>
        <v>0.08498217737244175</v>
      </c>
      <c r="H59" s="1">
        <f t="shared" si="33"/>
        <v>0.5591929034707469</v>
      </c>
      <c r="I59" s="1">
        <f t="shared" si="34"/>
        <v>0.9963824715083254</v>
      </c>
      <c r="J59" s="3" t="e">
        <f t="shared" si="35"/>
        <v>#NUM!</v>
      </c>
      <c r="K59" s="3" t="e">
        <f t="shared" si="26"/>
        <v>#NUM!</v>
      </c>
      <c r="L59">
        <f t="shared" si="27"/>
        <v>335.845</v>
      </c>
      <c r="M59" s="9" t="e">
        <f t="shared" si="36"/>
        <v>#NUM!</v>
      </c>
      <c r="N59" s="7"/>
      <c r="O59" s="9">
        <f t="shared" si="28"/>
        <v>1.0313306147214896</v>
      </c>
      <c r="P59" t="e">
        <f t="shared" si="29"/>
        <v>#NUM!</v>
      </c>
      <c r="Q59" t="e">
        <f t="shared" si="30"/>
        <v>#NUM!</v>
      </c>
    </row>
    <row r="60" spans="1:17" ht="12.75">
      <c r="A60" s="2">
        <f t="shared" si="21"/>
        <v>49.82833333333333</v>
      </c>
      <c r="B60" s="1">
        <f t="shared" si="31"/>
        <v>0.6450799040796595</v>
      </c>
      <c r="C60" s="4">
        <f t="shared" si="32"/>
        <v>57</v>
      </c>
      <c r="D60">
        <f t="shared" si="22"/>
        <v>33</v>
      </c>
      <c r="E60" s="1">
        <f t="shared" si="23"/>
        <v>0.838670567945424</v>
      </c>
      <c r="F60" s="1">
        <f t="shared" si="24"/>
        <v>85.125</v>
      </c>
      <c r="G60">
        <f t="shared" si="25"/>
        <v>0.08498217737244175</v>
      </c>
      <c r="H60" s="1">
        <f t="shared" si="33"/>
        <v>0.5446390350150271</v>
      </c>
      <c r="I60" s="1">
        <f t="shared" si="34"/>
        <v>0.9963824715083254</v>
      </c>
      <c r="J60" s="3" t="e">
        <f t="shared" si="35"/>
        <v>#NUM!</v>
      </c>
      <c r="K60" s="3" t="e">
        <f t="shared" si="26"/>
        <v>#NUM!</v>
      </c>
      <c r="L60">
        <f t="shared" si="27"/>
        <v>335.845</v>
      </c>
      <c r="M60" s="9" t="e">
        <f t="shared" si="36"/>
        <v>#NUM!</v>
      </c>
      <c r="N60" s="7"/>
      <c r="O60" s="9">
        <f t="shared" si="28"/>
        <v>1.0573813457306254</v>
      </c>
      <c r="P60" t="e">
        <f t="shared" si="29"/>
        <v>#NUM!</v>
      </c>
      <c r="Q60" t="e">
        <f t="shared" si="30"/>
        <v>#NUM!</v>
      </c>
    </row>
    <row r="61" spans="1:17" ht="12.75">
      <c r="A61" s="2">
        <f t="shared" si="21"/>
        <v>49.82833333333333</v>
      </c>
      <c r="B61" s="1">
        <f t="shared" si="31"/>
        <v>0.6450799040796595</v>
      </c>
      <c r="C61" s="4">
        <f t="shared" si="32"/>
        <v>58</v>
      </c>
      <c r="D61">
        <f t="shared" si="22"/>
        <v>32</v>
      </c>
      <c r="E61" s="1">
        <f t="shared" si="23"/>
        <v>0.848048096156426</v>
      </c>
      <c r="F61" s="1">
        <f t="shared" si="24"/>
        <v>85.125</v>
      </c>
      <c r="G61">
        <f t="shared" si="25"/>
        <v>0.08498217737244175</v>
      </c>
      <c r="H61" s="1">
        <f t="shared" si="33"/>
        <v>0.5299192642332049</v>
      </c>
      <c r="I61" s="1">
        <f t="shared" si="34"/>
        <v>0.9963824715083254</v>
      </c>
      <c r="J61" s="3" t="e">
        <f t="shared" si="35"/>
        <v>#NUM!</v>
      </c>
      <c r="K61" s="3" t="e">
        <f t="shared" si="26"/>
        <v>#NUM!</v>
      </c>
      <c r="L61">
        <f t="shared" si="27"/>
        <v>335.845</v>
      </c>
      <c r="M61" s="9" t="e">
        <f t="shared" si="36"/>
        <v>#NUM!</v>
      </c>
      <c r="N61" s="7"/>
      <c r="O61" s="9">
        <f t="shared" si="28"/>
        <v>1.085243316244449</v>
      </c>
      <c r="P61" t="e">
        <f t="shared" si="29"/>
        <v>#NUM!</v>
      </c>
      <c r="Q61" t="e">
        <f t="shared" si="30"/>
        <v>#NUM!</v>
      </c>
    </row>
    <row r="62" spans="1:15" ht="12.75">
      <c r="A62" s="2"/>
      <c r="B62" s="1"/>
      <c r="E62" s="1"/>
      <c r="F62" s="1"/>
      <c r="H62" s="1"/>
      <c r="I62" s="1"/>
      <c r="J62" s="3"/>
      <c r="K62" s="3"/>
      <c r="M62" s="9"/>
      <c r="O62" s="3"/>
    </row>
    <row r="63" spans="1:14" ht="12.75">
      <c r="A63" t="s">
        <v>53</v>
      </c>
      <c r="N63" t="s">
        <v>55</v>
      </c>
    </row>
    <row r="64" spans="1:15" ht="12.75">
      <c r="A64" s="2">
        <f t="shared" si="21"/>
        <v>49.82833333333333</v>
      </c>
      <c r="B64" s="1">
        <f t="shared" si="31"/>
        <v>0.6450799040796595</v>
      </c>
      <c r="C64" s="4">
        <v>53</v>
      </c>
      <c r="D64">
        <f t="shared" si="22"/>
        <v>37</v>
      </c>
      <c r="E64" s="1">
        <f t="shared" si="23"/>
        <v>0.7986355100472928</v>
      </c>
      <c r="F64" s="1">
        <f t="shared" si="24"/>
        <v>85.125</v>
      </c>
      <c r="G64">
        <f t="shared" si="25"/>
        <v>0.08498217737244175</v>
      </c>
      <c r="H64" s="1">
        <f aca="true" t="shared" si="37" ref="H64:H70">SIN(RADIANS(D64))</f>
        <v>0.6018150231520483</v>
      </c>
      <c r="I64" s="1">
        <f aca="true" t="shared" si="38" ref="I64:I70">SIN(RADIANS(F64))</f>
        <v>0.9963824715083254</v>
      </c>
      <c r="J64" s="3">
        <f aca="true" t="shared" si="39" ref="J64:J70">DEGREES(ACOS((B64-E64*G64)/(H64*I64)))</f>
        <v>15.719894528237388</v>
      </c>
      <c r="K64" s="3">
        <f t="shared" si="26"/>
        <v>-15.719894528237388</v>
      </c>
      <c r="L64">
        <f t="shared" si="27"/>
        <v>335.845</v>
      </c>
      <c r="M64" s="9">
        <f aca="true" t="shared" si="40" ref="M64:M70">J64-L64+360</f>
        <v>39.87489452823735</v>
      </c>
      <c r="N64" s="7">
        <f aca="true" t="shared" si="41" ref="N64:N70">M40-M64</f>
        <v>-1.1418504395817308</v>
      </c>
      <c r="O64" s="3" t="s">
        <v>56</v>
      </c>
    </row>
    <row r="65" spans="1:15" ht="12.75">
      <c r="A65" s="2">
        <f t="shared" si="21"/>
        <v>49.82833333333333</v>
      </c>
      <c r="B65" s="1">
        <f t="shared" si="31"/>
        <v>0.6450799040796595</v>
      </c>
      <c r="C65" s="4">
        <v>53.167</v>
      </c>
      <c r="D65">
        <f t="shared" si="22"/>
        <v>36.833</v>
      </c>
      <c r="E65" s="1">
        <f t="shared" si="23"/>
        <v>0.800386225330145</v>
      </c>
      <c r="F65" s="1">
        <f t="shared" si="24"/>
        <v>85.125</v>
      </c>
      <c r="G65">
        <f t="shared" si="25"/>
        <v>0.08498217737244175</v>
      </c>
      <c r="H65" s="1">
        <f t="shared" si="37"/>
        <v>0.5994846872954824</v>
      </c>
      <c r="I65" s="1">
        <f t="shared" si="38"/>
        <v>0.9963824715083254</v>
      </c>
      <c r="J65" s="3">
        <f t="shared" si="39"/>
        <v>14.963504523140355</v>
      </c>
      <c r="K65" s="3">
        <f t="shared" si="26"/>
        <v>-14.963504523140355</v>
      </c>
      <c r="L65">
        <f t="shared" si="27"/>
        <v>335.845</v>
      </c>
      <c r="M65" s="9">
        <f t="shared" si="40"/>
        <v>39.1185045231403</v>
      </c>
      <c r="N65" s="7">
        <f t="shared" si="41"/>
        <v>-0.10549137663063846</v>
      </c>
      <c r="O65" s="3" t="s">
        <v>56</v>
      </c>
    </row>
    <row r="66" spans="1:15" s="4" customFormat="1" ht="12.75">
      <c r="A66" s="10">
        <f t="shared" si="21"/>
        <v>49.82833333333333</v>
      </c>
      <c r="B66" s="11">
        <f t="shared" si="31"/>
        <v>0.6450799040796595</v>
      </c>
      <c r="C66" s="4">
        <v>53.183</v>
      </c>
      <c r="D66" s="4">
        <f t="shared" si="22"/>
        <v>36.817</v>
      </c>
      <c r="E66" s="11">
        <f t="shared" si="23"/>
        <v>0.8005536018258238</v>
      </c>
      <c r="F66" s="11">
        <f t="shared" si="24"/>
        <v>85.125</v>
      </c>
      <c r="G66" s="4">
        <f t="shared" si="25"/>
        <v>0.08498217737244175</v>
      </c>
      <c r="H66" s="11">
        <f t="shared" si="37"/>
        <v>0.5992611539251484</v>
      </c>
      <c r="I66" s="11">
        <f t="shared" si="38"/>
        <v>0.9963824715083254</v>
      </c>
      <c r="J66" s="9">
        <f t="shared" si="39"/>
        <v>14.888641890836903</v>
      </c>
      <c r="K66" s="9">
        <f t="shared" si="26"/>
        <v>-14.888641890836903</v>
      </c>
      <c r="L66" s="4">
        <f t="shared" si="27"/>
        <v>335.845</v>
      </c>
      <c r="M66" s="9">
        <f t="shared" si="40"/>
        <v>39.04364189083685</v>
      </c>
      <c r="N66" s="7">
        <f t="shared" si="41"/>
        <v>-0.0036671046697165366</v>
      </c>
      <c r="O66" s="3" t="s">
        <v>56</v>
      </c>
    </row>
    <row r="67" spans="1:15" ht="12.75">
      <c r="A67" s="2">
        <f t="shared" si="21"/>
        <v>49.82833333333333</v>
      </c>
      <c r="B67" s="1">
        <f t="shared" si="31"/>
        <v>0.6450799040796595</v>
      </c>
      <c r="C67" s="4">
        <v>53.2</v>
      </c>
      <c r="D67">
        <f t="shared" si="22"/>
        <v>36.8</v>
      </c>
      <c r="E67" s="1">
        <f t="shared" si="23"/>
        <v>0.8007313709487335</v>
      </c>
      <c r="F67" s="1">
        <f t="shared" si="24"/>
        <v>85.125</v>
      </c>
      <c r="G67">
        <f t="shared" si="25"/>
        <v>0.08498217737244175</v>
      </c>
      <c r="H67" s="1">
        <f t="shared" si="37"/>
        <v>0.5990235985155858</v>
      </c>
      <c r="I67" s="1">
        <f t="shared" si="38"/>
        <v>0.9963824715083254</v>
      </c>
      <c r="J67" s="3">
        <f t="shared" si="39"/>
        <v>14.808612696121035</v>
      </c>
      <c r="K67" s="3">
        <f t="shared" si="26"/>
        <v>-14.808612696121035</v>
      </c>
      <c r="L67">
        <f t="shared" si="27"/>
        <v>335.845</v>
      </c>
      <c r="M67" s="9">
        <f t="shared" si="40"/>
        <v>38.963612696121004</v>
      </c>
      <c r="N67" s="7">
        <f t="shared" si="41"/>
        <v>0.10503554376762736</v>
      </c>
      <c r="O67" s="3" t="s">
        <v>56</v>
      </c>
    </row>
    <row r="68" spans="1:15" ht="12.75">
      <c r="A68" s="2">
        <f t="shared" si="21"/>
        <v>49.82833333333333</v>
      </c>
      <c r="B68" s="1">
        <f t="shared" si="31"/>
        <v>0.6450799040796595</v>
      </c>
      <c r="C68" s="4">
        <v>53.217</v>
      </c>
      <c r="D68">
        <f t="shared" si="22"/>
        <v>36.783</v>
      </c>
      <c r="E68" s="1">
        <f t="shared" si="23"/>
        <v>0.8009090695797104</v>
      </c>
      <c r="F68" s="1">
        <f t="shared" si="24"/>
        <v>85.125</v>
      </c>
      <c r="G68">
        <f t="shared" si="25"/>
        <v>0.08498217737244175</v>
      </c>
      <c r="H68" s="1">
        <f t="shared" si="37"/>
        <v>0.5987859903713201</v>
      </c>
      <c r="I68" s="1">
        <f t="shared" si="38"/>
        <v>0.9963824715083254</v>
      </c>
      <c r="J68" s="3">
        <f t="shared" si="39"/>
        <v>14.72807296005936</v>
      </c>
      <c r="K68" s="3">
        <f t="shared" si="26"/>
        <v>-14.72807296005936</v>
      </c>
      <c r="L68">
        <f t="shared" si="27"/>
        <v>335.845</v>
      </c>
      <c r="M68" s="9">
        <f t="shared" si="40"/>
        <v>38.88307296005934</v>
      </c>
      <c r="N68" s="7">
        <f t="shared" si="41"/>
        <v>0.21427631226580957</v>
      </c>
      <c r="O68" s="3" t="s">
        <v>56</v>
      </c>
    </row>
    <row r="69" spans="1:15" ht="12.75">
      <c r="A69" s="2">
        <f t="shared" si="21"/>
        <v>49.82833333333333</v>
      </c>
      <c r="B69" s="1">
        <f t="shared" si="31"/>
        <v>0.6450799040796595</v>
      </c>
      <c r="C69" s="4">
        <v>53.233</v>
      </c>
      <c r="D69">
        <f t="shared" si="22"/>
        <v>36.767</v>
      </c>
      <c r="E69" s="1">
        <f t="shared" si="23"/>
        <v>0.8010762509420167</v>
      </c>
      <c r="F69" s="1">
        <f t="shared" si="24"/>
        <v>85.125</v>
      </c>
      <c r="G69">
        <f t="shared" si="25"/>
        <v>0.08498217737244175</v>
      </c>
      <c r="H69" s="1">
        <f t="shared" si="37"/>
        <v>0.5985623110225727</v>
      </c>
      <c r="I69" s="1">
        <f t="shared" si="38"/>
        <v>0.9963824715083254</v>
      </c>
      <c r="J69" s="3">
        <f t="shared" si="39"/>
        <v>14.651796860271107</v>
      </c>
      <c r="K69" s="3">
        <f t="shared" si="26"/>
        <v>-14.651796860271107</v>
      </c>
      <c r="L69">
        <f t="shared" si="27"/>
        <v>335.845</v>
      </c>
      <c r="M69" s="9">
        <f t="shared" si="40"/>
        <v>38.806796860271106</v>
      </c>
      <c r="N69" s="7">
        <f t="shared" si="41"/>
        <v>0.31759039433225666</v>
      </c>
      <c r="O69" s="3" t="s">
        <v>56</v>
      </c>
    </row>
    <row r="70" spans="1:15" ht="12.75">
      <c r="A70" s="2">
        <f t="shared" si="21"/>
        <v>49.82833333333333</v>
      </c>
      <c r="B70" s="1">
        <f t="shared" si="31"/>
        <v>0.6450799040796595</v>
      </c>
      <c r="C70" s="4">
        <v>53.25</v>
      </c>
      <c r="D70">
        <f t="shared" si="22"/>
        <v>36.75</v>
      </c>
      <c r="E70" s="1">
        <f t="shared" si="23"/>
        <v>0.8012538126910607</v>
      </c>
      <c r="F70" s="1">
        <f t="shared" si="24"/>
        <v>85.125</v>
      </c>
      <c r="G70">
        <f t="shared" si="25"/>
        <v>0.08498217737244175</v>
      </c>
      <c r="H70" s="1">
        <f t="shared" si="37"/>
        <v>0.598324600570659</v>
      </c>
      <c r="I70" s="1">
        <f t="shared" si="38"/>
        <v>0.9963824715083254</v>
      </c>
      <c r="J70" s="3">
        <f t="shared" si="39"/>
        <v>14.570241560748745</v>
      </c>
      <c r="K70" s="3">
        <f t="shared" si="26"/>
        <v>-14.570241560748745</v>
      </c>
      <c r="L70">
        <f t="shared" si="27"/>
        <v>335.845</v>
      </c>
      <c r="M70" s="9">
        <f t="shared" si="40"/>
        <v>38.725241560748714</v>
      </c>
      <c r="N70" s="7">
        <f t="shared" si="41"/>
        <v>0.4279004300870639</v>
      </c>
      <c r="O70" s="3" t="s">
        <v>56</v>
      </c>
    </row>
    <row r="71" spans="1:15" ht="12.75">
      <c r="A71" s="2"/>
      <c r="B71" s="1"/>
      <c r="C71" s="4"/>
      <c r="E71" s="1"/>
      <c r="F71" s="1"/>
      <c r="H71" s="1"/>
      <c r="I71" s="1"/>
      <c r="J71" s="3"/>
      <c r="K71" s="3"/>
      <c r="M71" s="9"/>
      <c r="N71" s="7"/>
      <c r="O71" s="3"/>
    </row>
    <row r="72" spans="1:15" ht="12.75">
      <c r="A72" s="2"/>
      <c r="B72" s="1"/>
      <c r="C72" s="4"/>
      <c r="E72" s="1"/>
      <c r="F72" s="1"/>
      <c r="H72" s="1"/>
      <c r="I72" s="1"/>
      <c r="J72" s="3"/>
      <c r="K72" s="3"/>
      <c r="M72" s="9"/>
      <c r="N72" s="7"/>
      <c r="O72" s="3"/>
    </row>
    <row r="73" spans="1:15" ht="12.75">
      <c r="A73" s="2"/>
      <c r="B73" s="1"/>
      <c r="C73" s="4"/>
      <c r="E73" s="1"/>
      <c r="F73" s="1"/>
      <c r="H73" s="1"/>
      <c r="I73" s="1"/>
      <c r="J73" s="3"/>
      <c r="K73" s="3"/>
      <c r="M73" s="9"/>
      <c r="N73" s="7"/>
      <c r="O73" s="3"/>
    </row>
    <row r="74" spans="1:14" ht="12.75">
      <c r="A74" s="2"/>
      <c r="B74" s="1"/>
      <c r="C74" s="4"/>
      <c r="E74" s="1"/>
      <c r="F74" s="1"/>
      <c r="H74" s="1"/>
      <c r="I74" s="1"/>
      <c r="J74" s="3"/>
      <c r="K74" s="3"/>
      <c r="M74" s="9"/>
      <c r="N74" s="7"/>
    </row>
    <row r="75" spans="1:14" ht="12.75">
      <c r="A75" s="2"/>
      <c r="B75" s="1"/>
      <c r="C75" s="4"/>
      <c r="E75" s="1"/>
      <c r="F75" s="1"/>
      <c r="H75" s="1"/>
      <c r="I75" s="1"/>
      <c r="J75" s="3"/>
      <c r="K75" s="3"/>
      <c r="M75" s="9"/>
      <c r="N75" s="7"/>
    </row>
    <row r="76" spans="1:14" ht="12.75">
      <c r="A76" s="2"/>
      <c r="B76" s="1"/>
      <c r="C76" s="4"/>
      <c r="E76" s="1"/>
      <c r="F76" s="1"/>
      <c r="H76" s="1"/>
      <c r="I76" s="1"/>
      <c r="J76" s="3"/>
      <c r="K76" s="3"/>
      <c r="M76" s="9"/>
      <c r="N76" s="7"/>
    </row>
    <row r="77" spans="1:14" ht="12.75">
      <c r="A77" s="2"/>
      <c r="B77" s="1"/>
      <c r="C77" s="4"/>
      <c r="E77" s="1"/>
      <c r="F77" s="1"/>
      <c r="H77" s="1"/>
      <c r="I77" s="1"/>
      <c r="J77" s="3"/>
      <c r="K77" s="3"/>
      <c r="M77" s="9"/>
      <c r="N77" s="7"/>
    </row>
    <row r="78" spans="1:14" ht="12.75">
      <c r="A78" s="2"/>
      <c r="B78" s="1"/>
      <c r="C78" s="4"/>
      <c r="E78" s="1"/>
      <c r="F78" s="1"/>
      <c r="H78" s="1"/>
      <c r="I78" s="1"/>
      <c r="J78" s="3"/>
      <c r="K78" s="3"/>
      <c r="M78" s="9"/>
      <c r="N78" s="7"/>
    </row>
    <row r="79" spans="1:14" ht="12.75">
      <c r="A79" s="2"/>
      <c r="B79" s="1"/>
      <c r="C79" s="4"/>
      <c r="E79" s="1"/>
      <c r="F79" s="1"/>
      <c r="H79" s="1"/>
      <c r="I79" s="1"/>
      <c r="J79" s="3"/>
      <c r="K79" s="3"/>
      <c r="M79" s="9"/>
      <c r="N79" s="7"/>
    </row>
    <row r="80" spans="1:13" ht="12.75">
      <c r="A80" s="2"/>
      <c r="B80" s="1"/>
      <c r="E80" s="1"/>
      <c r="F80" s="1"/>
      <c r="H80" s="1"/>
      <c r="I80" s="1"/>
      <c r="J80" s="3"/>
      <c r="K80" s="3"/>
      <c r="M80" s="9"/>
    </row>
  </sheetData>
  <printOptions gridLines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Pike</dc:creator>
  <cp:keywords/>
  <dc:description/>
  <cp:lastModifiedBy>Dave Pike</cp:lastModifiedBy>
  <cp:lastPrinted>2017-12-24T10:54:46Z</cp:lastPrinted>
  <dcterms:created xsi:type="dcterms:W3CDTF">2017-12-23T20:27:23Z</dcterms:created>
  <dcterms:modified xsi:type="dcterms:W3CDTF">2017-12-28T19:37:50Z</dcterms:modified>
  <cp:category/>
  <cp:version/>
  <cp:contentType/>
  <cp:contentStatus/>
</cp:coreProperties>
</file>