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20" windowWidth="28755" windowHeight="1437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B20" i="1"/>
  <c r="B19"/>
  <c r="M15"/>
  <c r="B13"/>
  <c r="B14" s="1"/>
  <c r="B7"/>
  <c r="E7" s="1"/>
  <c r="H3"/>
  <c r="E18" l="1"/>
  <c r="E12"/>
  <c r="E13" s="1"/>
  <c r="H12" s="1"/>
  <c r="H13" s="1"/>
  <c r="K13" s="1"/>
  <c r="H4"/>
  <c r="H5" l="1"/>
  <c r="H7" s="1"/>
  <c r="H19"/>
  <c r="H20" s="1"/>
  <c r="H21" s="1"/>
  <c r="K14" s="1"/>
  <c r="E20"/>
  <c r="E21" s="1"/>
  <c r="E19"/>
  <c r="K16" l="1"/>
  <c r="K17" s="1"/>
  <c r="L18" s="1"/>
  <c r="B8" s="1"/>
  <c r="K20" s="1"/>
  <c r="M20" s="1"/>
  <c r="M16"/>
  <c r="M17" s="1"/>
</calcChain>
</file>

<file path=xl/comments1.xml><?xml version="1.0" encoding="utf-8"?>
<comments xmlns="http://schemas.openxmlformats.org/spreadsheetml/2006/main">
  <authors>
    <author xml:space="preserve">Ron </author>
    <author>Ron</author>
    <author>Ron Jones</author>
  </authors>
  <commentList>
    <comment ref="C3" authorId="0">
      <text>
        <r>
          <rPr>
            <sz val="9"/>
            <color indexed="81"/>
            <rFont val="Tahoma"/>
            <family val="2"/>
          </rPr>
          <t xml:space="preserve">
See Bowditch   2002 Bicentennial Edition  Section  1605 Sextant Moon Sights.  
"When observing the Moon, follow the same procedure as for the Sun. Because of the phases of the Moon, the upper limb of the Moon is observed more often than that of the Sun. When the terminator (the line between light and dark areas) is nearly vertical, be careful in selecting the limb to shoot. Sights of the Moon are best made during either daylight hours or that part of twilight in which the Moon is least luminous. At night, false horizons may appear below the Moon because the Moon illuminates the water below it."</t>
        </r>
      </text>
    </comment>
    <comment ref="E3" authorId="1">
      <text>
        <r>
          <rPr>
            <sz val="9"/>
            <color indexed="81"/>
            <rFont val="Tahoma"/>
            <family val="2"/>
          </rPr>
          <t>Specify upper or lower limb</t>
        </r>
      </text>
    </comment>
    <comment ref="H3" authorId="2">
      <text>
        <r>
          <rPr>
            <b/>
            <sz val="14"/>
            <color indexed="81"/>
            <rFont val="Symbol"/>
            <family val="1"/>
            <charset val="2"/>
          </rPr>
          <t></t>
        </r>
        <r>
          <rPr>
            <b/>
            <sz val="9"/>
            <color indexed="81"/>
            <rFont val="Tahoma"/>
            <family val="2"/>
          </rPr>
          <t xml:space="preserve"> = (283/1010)*P/(T+273)
</t>
        </r>
      </text>
    </comment>
    <comment ref="M3" authorId="0">
      <text>
        <r>
          <rPr>
            <sz val="12"/>
            <color indexed="81"/>
            <rFont val="Arial"/>
            <family val="2"/>
          </rPr>
          <t>Standard pressure is 1010 milibars (mb)</t>
        </r>
        <r>
          <rPr>
            <sz val="9"/>
            <color indexed="81"/>
            <rFont val="Tahoma"/>
            <family val="2"/>
          </rPr>
          <t xml:space="preserve">
</t>
        </r>
      </text>
    </comment>
    <comment ref="G4" authorId="0">
      <text>
        <r>
          <rPr>
            <sz val="9"/>
            <color indexed="81"/>
            <rFont val="Tahoma"/>
            <family val="2"/>
          </rPr>
          <t xml:space="preserve">
</t>
        </r>
        <r>
          <rPr>
            <b/>
            <i/>
            <sz val="9"/>
            <color indexed="81"/>
            <rFont val="Tahoma"/>
            <family val="2"/>
          </rPr>
          <t>Nautical Almanac</t>
        </r>
        <r>
          <rPr>
            <sz val="9"/>
            <color indexed="81"/>
            <rFont val="Tahoma"/>
            <family val="2"/>
          </rPr>
          <t xml:space="preserve"> Page 280
Atmospheric refraction for standard conditions 
 R</t>
        </r>
        <r>
          <rPr>
            <vertAlign val="subscript"/>
            <sz val="9"/>
            <color indexed="81"/>
            <rFont val="Tahoma"/>
            <family val="2"/>
          </rPr>
          <t>o</t>
        </r>
        <r>
          <rPr>
            <sz val="9"/>
            <color indexed="81"/>
            <rFont val="Tahoma"/>
            <family val="2"/>
          </rPr>
          <t xml:space="preserve">' = 1.002'/tan(Ha +7.32/(Ha+4.32))  </t>
        </r>
      </text>
    </comment>
    <comment ref="D5" authorId="0">
      <text>
        <r>
          <rPr>
            <sz val="9"/>
            <color indexed="81"/>
            <rFont val="Tahoma"/>
            <family val="2"/>
          </rPr>
          <t xml:space="preserve">
Enter Yes to include OB  
See page 280 of the Nautical Almanac
</t>
        </r>
      </text>
    </comment>
    <comment ref="G5" authorId="0">
      <text>
        <r>
          <rPr>
            <sz val="9"/>
            <color indexed="81"/>
            <rFont val="Tahoma"/>
            <family val="2"/>
          </rPr>
          <t xml:space="preserve">
</t>
        </r>
        <r>
          <rPr>
            <b/>
            <i/>
            <sz val="9"/>
            <color indexed="81"/>
            <rFont val="Tahoma"/>
            <family val="2"/>
          </rPr>
          <t>Nautical Almanac</t>
        </r>
        <r>
          <rPr>
            <sz val="9"/>
            <color indexed="81"/>
            <rFont val="Tahoma"/>
            <family val="2"/>
          </rPr>
          <t xml:space="preserve"> Page 280
Actual atmospheric refraction for atmospheric pressure shown in cell M3 &amp; temperature shown in cell M5.</t>
        </r>
      </text>
    </comment>
    <comment ref="H5" authorId="0">
      <text>
        <r>
          <rPr>
            <sz val="9"/>
            <color indexed="81"/>
            <rFont val="Tahoma"/>
            <family val="2"/>
          </rPr>
          <t xml:space="preserve">
 R= </t>
        </r>
        <r>
          <rPr>
            <sz val="12"/>
            <color indexed="81"/>
            <rFont val="Symbol"/>
            <family val="1"/>
            <charset val="2"/>
          </rPr>
          <t>l</t>
        </r>
        <r>
          <rPr>
            <sz val="9"/>
            <color indexed="81"/>
            <rFont val="Tahoma"/>
            <family val="2"/>
          </rPr>
          <t xml:space="preserve"> x R</t>
        </r>
        <r>
          <rPr>
            <vertAlign val="subscript"/>
            <sz val="9"/>
            <color indexed="81"/>
            <rFont val="Tahoma"/>
            <family val="2"/>
          </rPr>
          <t>o</t>
        </r>
        <r>
          <rPr>
            <sz val="9"/>
            <color indexed="81"/>
            <rFont val="Tahoma"/>
            <family val="2"/>
          </rPr>
          <t xml:space="preserve">   
</t>
        </r>
        <r>
          <rPr>
            <sz val="12"/>
            <color indexed="81"/>
            <rFont val="Symbol"/>
            <family val="1"/>
            <charset val="2"/>
          </rPr>
          <t xml:space="preserve"> l</t>
        </r>
        <r>
          <rPr>
            <sz val="9"/>
            <color indexed="81"/>
            <rFont val="Tahoma"/>
            <family val="2"/>
          </rPr>
          <t xml:space="preserve"> = (283/1010)P/(T+273)</t>
        </r>
      </text>
    </comment>
    <comment ref="M5" authorId="0">
      <text>
        <r>
          <rPr>
            <sz val="12"/>
            <color indexed="81"/>
            <rFont val="Arial"/>
            <family val="2"/>
          </rPr>
          <t>Standard Temperature is 10° Celsius (C)</t>
        </r>
        <r>
          <rPr>
            <sz val="9"/>
            <color indexed="81"/>
            <rFont val="Tahoma"/>
            <family val="2"/>
          </rPr>
          <t xml:space="preserve">
</t>
        </r>
      </text>
    </comment>
    <comment ref="D7" authorId="0">
      <text>
        <r>
          <rPr>
            <sz val="9"/>
            <color indexed="81"/>
            <rFont val="Tahoma"/>
            <family val="2"/>
          </rPr>
          <t xml:space="preserve">
If an error of up to 0.2' is significant the expression for the parallax in altitude for the Moon should include a small correction, OB, for the oblatness of the Earth as follows:   
    PA = HP Cos(H) +OB
Where  
    OB = -0.192' Sin</t>
        </r>
        <r>
          <rPr>
            <vertAlign val="superscript"/>
            <sz val="9"/>
            <color indexed="81"/>
            <rFont val="Tahoma"/>
            <family val="2"/>
          </rPr>
          <t>2</t>
        </r>
        <r>
          <rPr>
            <sz val="9"/>
            <color indexed="81"/>
            <rFont val="Tahoma"/>
            <family val="2"/>
          </rPr>
          <t>(Lat) Cos(H) +0.192' sin(2 Lat) Cos(Zn) Sin(H)
The above expression for OB is used by the  "</t>
        </r>
        <r>
          <rPr>
            <b/>
            <sz val="9"/>
            <color indexed="81"/>
            <rFont val="Tahoma"/>
            <family val="2"/>
          </rPr>
          <t>SR 96</t>
        </r>
        <r>
          <rPr>
            <sz val="9"/>
            <color indexed="81"/>
            <rFont val="Tahoma"/>
            <family val="2"/>
          </rPr>
          <t>" &amp; "</t>
        </r>
        <r>
          <rPr>
            <b/>
            <sz val="9"/>
            <color indexed="81"/>
            <rFont val="Tahoma"/>
            <family val="2"/>
          </rPr>
          <t>SR by DC</t>
        </r>
        <r>
          <rPr>
            <sz val="9"/>
            <color indexed="81"/>
            <rFont val="Tahoma"/>
            <family val="2"/>
          </rPr>
          <t>" worksheets.
At mid-latitudes and for altitudes of the Moon below 60° a simple approximation to OB is:
     OB = -0.102' Cos(H) 
The above simple approximation for OB is used by this worksheet &amp; by the "</t>
        </r>
        <r>
          <rPr>
            <b/>
            <sz val="9"/>
            <color indexed="81"/>
            <rFont val="Tahoma"/>
            <family val="2"/>
          </rPr>
          <t>Hs to Ho</t>
        </r>
        <r>
          <rPr>
            <sz val="9"/>
            <color indexed="81"/>
            <rFont val="Tahoma"/>
            <family val="2"/>
          </rPr>
          <t xml:space="preserve">" Worksheet.
</t>
        </r>
      </text>
    </comment>
    <comment ref="G7" authorId="0">
      <text>
        <r>
          <rPr>
            <sz val="9"/>
            <color indexed="81"/>
            <rFont val="Tahoma"/>
            <family val="2"/>
          </rPr>
          <t xml:space="preserve">
</t>
        </r>
        <r>
          <rPr>
            <b/>
            <sz val="9"/>
            <color indexed="81"/>
            <rFont val="Tahoma"/>
            <family val="2"/>
          </rPr>
          <t>Add'l Ref. = R</t>
        </r>
        <r>
          <rPr>
            <b/>
            <vertAlign val="subscript"/>
            <sz val="9"/>
            <color indexed="81"/>
            <rFont val="Tahoma"/>
            <family val="2"/>
          </rPr>
          <t>o</t>
        </r>
        <r>
          <rPr>
            <b/>
            <sz val="9"/>
            <color indexed="81"/>
            <rFont val="Tahoma"/>
            <family val="2"/>
          </rPr>
          <t xml:space="preserve"> -R</t>
        </r>
        <r>
          <rPr>
            <sz val="9"/>
            <color indexed="81"/>
            <rFont val="Tahoma"/>
            <family val="2"/>
          </rPr>
          <t xml:space="preserve">
</t>
        </r>
        <r>
          <rPr>
            <b/>
            <sz val="9"/>
            <color indexed="81"/>
            <rFont val="Tahoma"/>
            <family val="2"/>
          </rPr>
          <t>Add'l Ref</t>
        </r>
        <r>
          <rPr>
            <sz val="9"/>
            <color indexed="81"/>
            <rFont val="Tahoma"/>
            <family val="2"/>
          </rPr>
          <t>. See page A4 of the</t>
        </r>
        <r>
          <rPr>
            <i/>
            <sz val="9"/>
            <color indexed="81"/>
            <rFont val="Tahoma"/>
            <family val="2"/>
          </rPr>
          <t xml:space="preserve"> </t>
        </r>
        <r>
          <rPr>
            <b/>
            <i/>
            <sz val="9"/>
            <color indexed="81"/>
            <rFont val="Tahoma"/>
            <family val="2"/>
          </rPr>
          <t>Nautical  Alamac</t>
        </r>
        <r>
          <rPr>
            <sz val="9"/>
            <color indexed="81"/>
            <rFont val="Tahoma"/>
            <family val="2"/>
          </rPr>
          <t xml:space="preserve">
For non-standard conditions enter Atmospheric Pressure into Cell M3 &amp; Air Temp into Cell M5.  This worksheet will then calculate the </t>
        </r>
        <r>
          <rPr>
            <b/>
            <sz val="9"/>
            <color indexed="81"/>
            <rFont val="Tahoma"/>
            <family val="2"/>
          </rPr>
          <t>Add'l Ref</t>
        </r>
        <r>
          <rPr>
            <sz val="9"/>
            <color indexed="81"/>
            <rFont val="Tahoma"/>
            <family val="2"/>
          </rPr>
          <t>.</t>
        </r>
      </text>
    </comment>
    <comment ref="H7" authorId="0">
      <text>
        <r>
          <rPr>
            <sz val="12"/>
            <color indexed="81"/>
            <rFont val="Arial"/>
            <family val="2"/>
          </rPr>
          <t xml:space="preserve">Additional Refraction for non-standard conditions.  See </t>
        </r>
        <r>
          <rPr>
            <i/>
            <sz val="12"/>
            <color indexed="81"/>
            <rFont val="Arial"/>
            <family val="2"/>
          </rPr>
          <t>Nautical Almanac</t>
        </r>
        <r>
          <rPr>
            <sz val="12"/>
            <color indexed="81"/>
            <rFont val="Arial"/>
            <family val="2"/>
          </rPr>
          <t xml:space="preserve"> Table A4.
For sights taken during non-standard conditions
Enter Pressure into Cell M3  &amp;Temperature into Cell M5 and this worksheet will calculate the additional refraction correction.
      Add'l Ref. = (R</t>
        </r>
        <r>
          <rPr>
            <vertAlign val="subscript"/>
            <sz val="12"/>
            <color indexed="81"/>
            <rFont val="Arial"/>
            <family val="2"/>
          </rPr>
          <t>0</t>
        </r>
        <r>
          <rPr>
            <sz val="12"/>
            <color indexed="81"/>
            <rFont val="Arial"/>
            <family val="2"/>
          </rPr>
          <t xml:space="preserve"> -R)</t>
        </r>
        <r>
          <rPr>
            <sz val="9"/>
            <color indexed="81"/>
            <rFont val="Tahoma"/>
            <family val="2"/>
          </rPr>
          <t xml:space="preserve">
</t>
        </r>
        <r>
          <rPr>
            <sz val="12"/>
            <color indexed="81"/>
            <rFont val="Arial"/>
            <family val="2"/>
          </rPr>
          <t>Where: 
      R</t>
        </r>
        <r>
          <rPr>
            <vertAlign val="subscript"/>
            <sz val="12"/>
            <color indexed="81"/>
            <rFont val="Arial"/>
            <family val="2"/>
          </rPr>
          <t>o</t>
        </r>
        <r>
          <rPr>
            <sz val="12"/>
            <color indexed="81"/>
            <rFont val="Arial"/>
            <family val="2"/>
          </rPr>
          <t>' = 1.002'/tan(Ha +7.32/(Ha+4.32))  
 and
      R=</t>
        </r>
        <r>
          <rPr>
            <b/>
            <sz val="12"/>
            <color indexed="81"/>
            <rFont val="Arial"/>
            <family val="2"/>
          </rPr>
          <t xml:space="preserve"> </t>
        </r>
        <r>
          <rPr>
            <b/>
            <sz val="12"/>
            <color indexed="81"/>
            <rFont val="Symbol"/>
            <family val="1"/>
            <charset val="2"/>
          </rPr>
          <t>l</t>
        </r>
        <r>
          <rPr>
            <sz val="12"/>
            <color indexed="81"/>
            <rFont val="Arial"/>
            <family val="2"/>
          </rPr>
          <t xml:space="preserve"> x R</t>
        </r>
        <r>
          <rPr>
            <vertAlign val="subscript"/>
            <sz val="12"/>
            <color indexed="81"/>
            <rFont val="Arial"/>
            <family val="2"/>
          </rPr>
          <t>o</t>
        </r>
        <r>
          <rPr>
            <sz val="12"/>
            <color indexed="81"/>
            <rFont val="Arial"/>
            <family val="2"/>
          </rPr>
          <t xml:space="preserve">   Where</t>
        </r>
        <r>
          <rPr>
            <b/>
            <sz val="12"/>
            <color indexed="81"/>
            <rFont val="Arial"/>
            <family val="2"/>
          </rPr>
          <t xml:space="preserve"> </t>
        </r>
        <r>
          <rPr>
            <b/>
            <sz val="12"/>
            <color indexed="81"/>
            <rFont val="Symbol"/>
            <family val="1"/>
            <charset val="2"/>
          </rPr>
          <t>l</t>
        </r>
        <r>
          <rPr>
            <b/>
            <sz val="12"/>
            <color indexed="81"/>
            <rFont val="Arial"/>
            <family val="2"/>
          </rPr>
          <t xml:space="preserve"> </t>
        </r>
        <r>
          <rPr>
            <sz val="12"/>
            <color indexed="81"/>
            <rFont val="Arial"/>
            <family val="2"/>
          </rPr>
          <t>= (283/1010)P/(T+273)</t>
        </r>
        <r>
          <rPr>
            <sz val="9"/>
            <color indexed="81"/>
            <rFont val="Tahoma"/>
            <family val="2"/>
          </rPr>
          <t xml:space="preserve">
</t>
        </r>
      </text>
    </comment>
    <comment ref="J9" authorId="0">
      <text>
        <r>
          <rPr>
            <sz val="9"/>
            <color indexed="81"/>
            <rFont val="Tahoma"/>
            <family val="2"/>
          </rPr>
          <t xml:space="preserve">
Apparent Altitude of the Moon</t>
        </r>
      </text>
    </comment>
    <comment ref="M11" authorId="0">
      <text>
        <r>
          <rPr>
            <sz val="9"/>
            <color indexed="81"/>
            <rFont val="Tahoma"/>
            <family val="2"/>
          </rPr>
          <t xml:space="preserve">
Horizontal Parallax of the Moon taken from the </t>
        </r>
        <r>
          <rPr>
            <b/>
            <i/>
            <sz val="9"/>
            <color indexed="81"/>
            <rFont val="Tahoma"/>
            <family val="2"/>
          </rPr>
          <t>Nautical Almanac</t>
        </r>
        <r>
          <rPr>
            <sz val="9"/>
            <color indexed="81"/>
            <rFont val="Tahoma"/>
            <family val="2"/>
          </rPr>
          <t xml:space="preserve"> daily page for the </t>
        </r>
        <r>
          <rPr>
            <b/>
            <sz val="9"/>
            <color indexed="81"/>
            <rFont val="Tahoma"/>
            <family val="2"/>
          </rPr>
          <t>UT</t>
        </r>
        <r>
          <rPr>
            <sz val="9"/>
            <color indexed="81"/>
            <rFont val="Tahoma"/>
            <family val="2"/>
          </rPr>
          <t xml:space="preserve"> Hour nearest the time of the sight.</t>
        </r>
      </text>
    </comment>
    <comment ref="B12" authorId="0">
      <text>
        <r>
          <rPr>
            <sz val="9"/>
            <color indexed="81"/>
            <rFont val="Tahoma"/>
            <family val="2"/>
          </rPr>
          <t xml:space="preserve">
See page 281 of the </t>
        </r>
        <r>
          <rPr>
            <b/>
            <i/>
            <sz val="9"/>
            <color indexed="81"/>
            <rFont val="Tahoma"/>
            <family val="2"/>
          </rPr>
          <t xml:space="preserve">Nautical Almanac.
         </t>
        </r>
        <r>
          <rPr>
            <sz val="9"/>
            <color indexed="81"/>
            <rFont val="Tahoma"/>
            <family val="2"/>
          </rPr>
          <t xml:space="preserve">Moon: SD = 0.2724HP 
               SD/HP= 0.2724
</t>
        </r>
      </text>
    </comment>
    <comment ref="D12" authorId="0">
      <text>
        <r>
          <rPr>
            <b/>
            <i/>
            <sz val="9"/>
            <color indexed="81"/>
            <rFont val="Tahoma"/>
            <family val="2"/>
          </rPr>
          <t xml:space="preserve">
Nautical Almanac</t>
        </r>
        <r>
          <rPr>
            <sz val="9"/>
            <color indexed="81"/>
            <rFont val="Tahoma"/>
            <family val="2"/>
          </rPr>
          <t xml:space="preserve"> Page 280
PA = HP Cos(H) +OB</t>
        </r>
      </text>
    </comment>
    <comment ref="H12" authorId="0">
      <text>
        <r>
          <rPr>
            <sz val="9"/>
            <color indexed="81"/>
            <rFont val="Tahoma"/>
            <family val="2"/>
          </rPr>
          <t xml:space="preserve">
If the Moon's HP = HP</t>
        </r>
        <r>
          <rPr>
            <vertAlign val="subscript"/>
            <sz val="9"/>
            <color indexed="81"/>
            <rFont val="Tahoma"/>
            <family val="2"/>
          </rPr>
          <t>0</t>
        </r>
        <r>
          <rPr>
            <sz val="9"/>
            <color indexed="81"/>
            <rFont val="Tahoma"/>
            <family val="2"/>
          </rPr>
          <t xml:space="preserve"> shown in Cell B13, then this is the total Altitude Correction for a Moon </t>
        </r>
        <r>
          <rPr>
            <b/>
            <sz val="9"/>
            <color indexed="81"/>
            <rFont val="Tahoma"/>
            <family val="2"/>
          </rPr>
          <t>LL</t>
        </r>
        <r>
          <rPr>
            <sz val="9"/>
            <color indexed="81"/>
            <rFont val="Tahoma"/>
            <family val="2"/>
          </rPr>
          <t xml:space="preserve"> sight for an apparent altitude shown in the yellow cells above. </t>
        </r>
      </text>
    </comment>
    <comment ref="B13" authorId="0">
      <text>
        <r>
          <rPr>
            <sz val="9"/>
            <color indexed="81"/>
            <rFont val="Tahoma"/>
            <family val="2"/>
          </rPr>
          <t xml:space="preserve">
Value of HP</t>
        </r>
        <r>
          <rPr>
            <vertAlign val="superscript"/>
            <sz val="9"/>
            <color indexed="81"/>
            <rFont val="Symbol"/>
            <family val="1"/>
            <charset val="2"/>
          </rPr>
          <t>§</t>
        </r>
        <r>
          <rPr>
            <sz val="9"/>
            <color indexed="81"/>
            <rFont val="Tahoma"/>
            <family val="2"/>
          </rPr>
          <t xml:space="preserve"> used by the "</t>
        </r>
        <r>
          <rPr>
            <b/>
            <sz val="9"/>
            <color indexed="81"/>
            <rFont val="Tahoma"/>
            <family val="2"/>
          </rPr>
          <t>Moon Ha to Ho</t>
        </r>
        <r>
          <rPr>
            <sz val="9"/>
            <color indexed="81"/>
            <rFont val="Tahoma"/>
            <family val="2"/>
          </rPr>
          <t xml:space="preserve">" worksheet to compute the </t>
        </r>
        <r>
          <rPr>
            <b/>
            <i/>
            <sz val="9"/>
            <color indexed="81"/>
            <rFont val="Tahoma"/>
            <family val="2"/>
          </rPr>
          <t>Nautical Almanac</t>
        </r>
        <r>
          <rPr>
            <sz val="9"/>
            <color indexed="81"/>
            <rFont val="Tahoma"/>
            <family val="2"/>
          </rPr>
          <t xml:space="preserve"> Upper Table </t>
        </r>
        <r>
          <rPr>
            <b/>
            <sz val="9"/>
            <color indexed="81"/>
            <rFont val="Tahoma"/>
            <family val="2"/>
          </rPr>
          <t>Main</t>
        </r>
        <r>
          <rPr>
            <sz val="9"/>
            <color indexed="81"/>
            <rFont val="Tahoma"/>
            <family val="2"/>
          </rPr>
          <t xml:space="preserve"> Altitude Correction.
</t>
        </r>
        <r>
          <rPr>
            <sz val="9"/>
            <color indexed="81"/>
            <rFont val="Symbol"/>
            <family val="1"/>
            <charset val="2"/>
          </rPr>
          <t>§</t>
        </r>
        <r>
          <rPr>
            <sz val="9"/>
            <color indexed="81"/>
            <rFont val="Tahoma"/>
            <family val="2"/>
          </rPr>
          <t xml:space="preserve"> Provides the best agreement with the </t>
        </r>
        <r>
          <rPr>
            <b/>
            <i/>
            <sz val="9"/>
            <color indexed="81"/>
            <rFont val="Tahoma"/>
            <family val="2"/>
          </rPr>
          <t>Nautical Almanac</t>
        </r>
        <r>
          <rPr>
            <sz val="9"/>
            <color indexed="81"/>
            <rFont val="Tahoma"/>
            <family val="2"/>
          </rPr>
          <t xml:space="preserve"> Upper Table Main Altitude Corrections (average difference </t>
        </r>
        <r>
          <rPr>
            <sz val="9"/>
            <color indexed="81"/>
            <rFont val="Arial"/>
            <family val="2"/>
          </rPr>
          <t>±</t>
        </r>
        <r>
          <rPr>
            <sz val="9"/>
            <color indexed="81"/>
            <rFont val="Tahoma"/>
            <family val="2"/>
          </rPr>
          <t>0.03' maximum difference ±0.09'). 
IF OB correction is included 
         Then      HP</t>
        </r>
        <r>
          <rPr>
            <vertAlign val="subscript"/>
            <sz val="9"/>
            <color indexed="81"/>
            <rFont val="Tahoma"/>
            <family val="2"/>
          </rPr>
          <t>o</t>
        </r>
        <r>
          <rPr>
            <sz val="9"/>
            <color indexed="81"/>
            <rFont val="Tahoma"/>
            <family val="2"/>
          </rPr>
          <t xml:space="preserve"> = 57.726'  
         Else        HP</t>
        </r>
        <r>
          <rPr>
            <vertAlign val="subscript"/>
            <sz val="9"/>
            <color indexed="81"/>
            <rFont val="Tahoma"/>
            <family val="2"/>
          </rPr>
          <t>o</t>
        </r>
        <r>
          <rPr>
            <sz val="9"/>
            <color indexed="81"/>
            <rFont val="Tahoma"/>
            <family val="2"/>
          </rPr>
          <t xml:space="preserve"> = 57.655' </t>
        </r>
      </text>
    </comment>
    <comment ref="G13" authorId="0">
      <text>
        <r>
          <rPr>
            <sz val="9"/>
            <color indexed="81"/>
            <rFont val="Tahoma"/>
            <family val="2"/>
          </rPr>
          <t xml:space="preserve">
May differ by ±0.1' from values shown in </t>
        </r>
        <r>
          <rPr>
            <b/>
            <i/>
            <sz val="9"/>
            <color indexed="81"/>
            <rFont val="Tahoma"/>
            <family val="2"/>
          </rPr>
          <t>Nautical Almanac</t>
        </r>
        <r>
          <rPr>
            <sz val="9"/>
            <color indexed="81"/>
            <rFont val="Tahoma"/>
            <family val="2"/>
          </rPr>
          <t xml:space="preserve"> Upper Table</t>
        </r>
      </text>
    </comment>
    <comment ref="J13" authorId="0">
      <text>
        <r>
          <rPr>
            <sz val="9"/>
            <color indexed="81"/>
            <rFont val="Tahoma"/>
            <family val="2"/>
          </rPr>
          <t xml:space="preserve">
May differ by ±0.1' from values shown in </t>
        </r>
        <r>
          <rPr>
            <b/>
            <i/>
            <sz val="9"/>
            <color indexed="81"/>
            <rFont val="Tahoma"/>
            <family val="2"/>
          </rPr>
          <t>Nautical Almanac</t>
        </r>
        <r>
          <rPr>
            <sz val="9"/>
            <color indexed="81"/>
            <rFont val="Tahoma"/>
            <family val="2"/>
          </rPr>
          <t xml:space="preserve"> Upper Table</t>
        </r>
      </text>
    </comment>
    <comment ref="B14" authorId="0">
      <text>
        <r>
          <rPr>
            <sz val="9"/>
            <color indexed="81"/>
            <rFont val="Tahoma"/>
            <family val="2"/>
          </rPr>
          <t xml:space="preserve">
SD</t>
        </r>
        <r>
          <rPr>
            <vertAlign val="subscript"/>
            <sz val="9"/>
            <color indexed="81"/>
            <rFont val="Tahoma"/>
            <family val="2"/>
          </rPr>
          <t>0</t>
        </r>
        <r>
          <rPr>
            <sz val="9"/>
            <color indexed="81"/>
            <rFont val="Tahoma"/>
            <family val="2"/>
          </rPr>
          <t xml:space="preserve"> = (SD/HP)HP</t>
        </r>
        <r>
          <rPr>
            <vertAlign val="subscript"/>
            <sz val="9"/>
            <color indexed="81"/>
            <rFont val="Tahoma"/>
            <family val="2"/>
          </rPr>
          <t>0</t>
        </r>
      </text>
    </comment>
    <comment ref="J14" authorId="0">
      <text>
        <r>
          <rPr>
            <sz val="9"/>
            <color indexed="81"/>
            <rFont val="Tahoma"/>
            <family val="2"/>
          </rPr>
          <t xml:space="preserve">
May differ by ±0.1' from values shown in </t>
        </r>
        <r>
          <rPr>
            <b/>
            <i/>
            <sz val="9"/>
            <color indexed="81"/>
            <rFont val="Tahoma"/>
            <family val="2"/>
          </rPr>
          <t>Nautical Almanac</t>
        </r>
        <r>
          <rPr>
            <sz val="9"/>
            <color indexed="81"/>
            <rFont val="Tahoma"/>
            <family val="2"/>
          </rPr>
          <t xml:space="preserve"> Lower Table</t>
        </r>
      </text>
    </comment>
    <comment ref="H16" authorId="0">
      <text>
        <r>
          <rPr>
            <sz val="9"/>
            <color indexed="81"/>
            <rFont val="Tahoma"/>
            <family val="2"/>
          </rPr>
          <t xml:space="preserve">
The Additional LL &amp; UL corrections calculated by this worksheet are based on the Moon's  apparent altitude </t>
        </r>
        <r>
          <rPr>
            <b/>
            <sz val="9"/>
            <color indexed="81"/>
            <rFont val="Tahoma"/>
            <family val="2"/>
          </rPr>
          <t>{Ha}</t>
        </r>
        <r>
          <rPr>
            <sz val="9"/>
            <color indexed="81"/>
            <rFont val="Tahoma"/>
            <family val="2"/>
          </rPr>
          <t xml:space="preserve"> shown in cells K9 &amp; M9 above; whereas the Additional LL &amp; UL corrections from the lower table in the </t>
        </r>
        <r>
          <rPr>
            <b/>
            <i/>
            <sz val="9"/>
            <color indexed="81"/>
            <rFont val="Tahoma"/>
            <family val="2"/>
          </rPr>
          <t>Nautical Almanac</t>
        </r>
        <r>
          <rPr>
            <sz val="9"/>
            <color indexed="81"/>
            <rFont val="Tahoma"/>
            <family val="2"/>
          </rPr>
          <t xml:space="preserve"> are based on the average apparent altitude  </t>
        </r>
        <r>
          <rPr>
            <b/>
            <sz val="9"/>
            <color indexed="81"/>
            <rFont val="Tahoma"/>
            <family val="2"/>
          </rPr>
          <t xml:space="preserve">{Ha </t>
        </r>
        <r>
          <rPr>
            <b/>
            <vertAlign val="subscript"/>
            <sz val="9"/>
            <color indexed="81"/>
            <rFont val="Tahoma"/>
            <family val="2"/>
          </rPr>
          <t>Avg.</t>
        </r>
        <r>
          <rPr>
            <b/>
            <sz val="9"/>
            <color indexed="81"/>
            <rFont val="Tahoma"/>
            <family val="2"/>
          </rPr>
          <t xml:space="preserve"> = 2.5+5(INT(Ha/5) }</t>
        </r>
        <r>
          <rPr>
            <sz val="9"/>
            <color indexed="81"/>
            <rFont val="Tahoma"/>
            <family val="2"/>
          </rPr>
          <t xml:space="preserve"> from the colunm in the upper table where the Moon's apparent altitude </t>
        </r>
        <r>
          <rPr>
            <b/>
            <sz val="9"/>
            <color indexed="81"/>
            <rFont val="Tahoma"/>
            <family val="2"/>
          </rPr>
          <t>{Ha}</t>
        </r>
        <r>
          <rPr>
            <sz val="9"/>
            <color indexed="81"/>
            <rFont val="Tahoma"/>
            <family val="2"/>
          </rPr>
          <t xml:space="preserve"> was found.</t>
        </r>
      </text>
    </comment>
    <comment ref="J16" authorId="0">
      <text>
        <r>
          <rPr>
            <sz val="9"/>
            <color indexed="81"/>
            <rFont val="Tahoma"/>
            <family val="2"/>
          </rPr>
          <t xml:space="preserve">
</t>
        </r>
        <r>
          <rPr>
            <b/>
            <sz val="9"/>
            <color indexed="81"/>
            <rFont val="Tahoma"/>
            <family val="2"/>
          </rPr>
          <t>Add'l Ref. = R</t>
        </r>
        <r>
          <rPr>
            <b/>
            <vertAlign val="subscript"/>
            <sz val="9"/>
            <color indexed="81"/>
            <rFont val="Tahoma"/>
            <family val="2"/>
          </rPr>
          <t>o</t>
        </r>
        <r>
          <rPr>
            <b/>
            <sz val="9"/>
            <color indexed="81"/>
            <rFont val="Tahoma"/>
            <family val="2"/>
          </rPr>
          <t xml:space="preserve"> -R
</t>
        </r>
        <r>
          <rPr>
            <sz val="9"/>
            <color indexed="81"/>
            <rFont val="Tahoma"/>
            <family val="2"/>
          </rPr>
          <t xml:space="preserve">
Add'l Ref. See page A4 of the</t>
        </r>
        <r>
          <rPr>
            <i/>
            <sz val="9"/>
            <color indexed="81"/>
            <rFont val="Tahoma"/>
            <family val="2"/>
          </rPr>
          <t xml:space="preserve"> </t>
        </r>
        <r>
          <rPr>
            <b/>
            <i/>
            <sz val="9"/>
            <color indexed="81"/>
            <rFont val="Tahoma"/>
            <family val="2"/>
          </rPr>
          <t>Nautical  Alamac</t>
        </r>
        <r>
          <rPr>
            <sz val="9"/>
            <color indexed="81"/>
            <rFont val="Tahoma"/>
            <family val="2"/>
          </rPr>
          <t xml:space="preserve">
For non-standard conditions enter Atmospheric Pressure into Cell M3 &amp; Air Temp into Cell M5.  This worksheet will then calculate the Add'l Ref.</t>
        </r>
      </text>
    </comment>
    <comment ref="B18" authorId="0">
      <text>
        <r>
          <rPr>
            <sz val="9"/>
            <color indexed="81"/>
            <rFont val="Tahoma"/>
            <family val="2"/>
          </rPr>
          <t xml:space="preserve">
See page 281 of the </t>
        </r>
        <r>
          <rPr>
            <b/>
            <i/>
            <sz val="9"/>
            <color indexed="81"/>
            <rFont val="Tahoma"/>
            <family val="2"/>
          </rPr>
          <t xml:space="preserve">Nautical Almanac.
         </t>
        </r>
        <r>
          <rPr>
            <sz val="9"/>
            <color indexed="81"/>
            <rFont val="Tahoma"/>
            <family val="2"/>
          </rPr>
          <t>Moon: SD = 0.2724HP 
              SD/HP = 0.2724</t>
        </r>
      </text>
    </comment>
    <comment ref="D18" authorId="0">
      <text>
        <r>
          <rPr>
            <b/>
            <i/>
            <sz val="9"/>
            <color indexed="81"/>
            <rFont val="Tahoma"/>
            <family val="2"/>
          </rPr>
          <t xml:space="preserve">
Nautical Almanac</t>
        </r>
        <r>
          <rPr>
            <sz val="9"/>
            <color indexed="81"/>
            <rFont val="Tahoma"/>
            <family val="2"/>
          </rPr>
          <t xml:space="preserve"> Page 280
PA = HP Cos(H) +OB</t>
        </r>
      </text>
    </comment>
    <comment ref="H19" authorId="0">
      <text>
        <r>
          <rPr>
            <sz val="9"/>
            <color indexed="81"/>
            <rFont val="Tahoma"/>
            <family val="2"/>
          </rPr>
          <t xml:space="preserve">
If the Moon's HP = value shown in Cell M11, then this is the total Altitude Correction for a Moon </t>
        </r>
        <r>
          <rPr>
            <b/>
            <sz val="9"/>
            <color indexed="81"/>
            <rFont val="Tahoma"/>
            <family val="2"/>
          </rPr>
          <t>UL</t>
        </r>
        <r>
          <rPr>
            <sz val="9"/>
            <color indexed="81"/>
            <rFont val="Tahoma"/>
            <family val="2"/>
          </rPr>
          <t xml:space="preserve"> sight for an apparent altitude shown in the yellow cells above.  </t>
        </r>
      </text>
    </comment>
    <comment ref="E20" authorId="0">
      <text>
        <r>
          <rPr>
            <sz val="9"/>
            <color indexed="81"/>
            <rFont val="Tahoma"/>
            <family val="2"/>
          </rPr>
          <t xml:space="preserve">
If the Moon's HP = value shown in Cell M11, then this is the total Altitude Correction for a Moon </t>
        </r>
        <r>
          <rPr>
            <b/>
            <sz val="9"/>
            <color indexed="81"/>
            <rFont val="Tahoma"/>
            <family val="2"/>
          </rPr>
          <t>LL</t>
        </r>
        <r>
          <rPr>
            <sz val="9"/>
            <color indexed="81"/>
            <rFont val="Tahoma"/>
            <family val="2"/>
          </rPr>
          <t xml:space="preserve"> sight for an apparent altitude shown in the yellow cells above.  </t>
        </r>
      </text>
    </comment>
    <comment ref="D21" authorId="0">
      <text>
        <r>
          <rPr>
            <sz val="9"/>
            <color indexed="81"/>
            <rFont val="Tahoma"/>
            <family val="2"/>
          </rPr>
          <t>(PA -R</t>
        </r>
        <r>
          <rPr>
            <vertAlign val="subscript"/>
            <sz val="9"/>
            <color indexed="81"/>
            <rFont val="Tahoma"/>
            <family val="2"/>
          </rPr>
          <t>0</t>
        </r>
        <r>
          <rPr>
            <sz val="9"/>
            <color indexed="81"/>
            <rFont val="Tahoma"/>
            <family val="2"/>
          </rPr>
          <t xml:space="preserve"> +SD) - (PA</t>
        </r>
        <r>
          <rPr>
            <vertAlign val="subscript"/>
            <sz val="9"/>
            <color indexed="81"/>
            <rFont val="Tahoma"/>
            <family val="2"/>
          </rPr>
          <t>0</t>
        </r>
        <r>
          <rPr>
            <sz val="9"/>
            <color indexed="81"/>
            <rFont val="Tahoma"/>
            <family val="2"/>
          </rPr>
          <t xml:space="preserve"> -R</t>
        </r>
        <r>
          <rPr>
            <vertAlign val="subscript"/>
            <sz val="9"/>
            <color indexed="81"/>
            <rFont val="Tahoma"/>
            <family val="2"/>
          </rPr>
          <t>0</t>
        </r>
        <r>
          <rPr>
            <sz val="9"/>
            <color indexed="81"/>
            <rFont val="Tahoma"/>
            <family val="2"/>
          </rPr>
          <t xml:space="preserve"> +SD</t>
        </r>
        <r>
          <rPr>
            <vertAlign val="subscript"/>
            <sz val="9"/>
            <color indexed="81"/>
            <rFont val="Tahoma"/>
            <family val="2"/>
          </rPr>
          <t>0</t>
        </r>
        <r>
          <rPr>
            <sz val="9"/>
            <color indexed="81"/>
            <rFont val="Tahoma"/>
            <family val="2"/>
          </rPr>
          <t xml:space="preserve"> -5)
May differ by </t>
        </r>
        <r>
          <rPr>
            <sz val="9"/>
            <color indexed="81"/>
            <rFont val="Arial"/>
            <family val="2"/>
          </rPr>
          <t>±</t>
        </r>
        <r>
          <rPr>
            <sz val="9"/>
            <color indexed="81"/>
            <rFont val="Tahoma"/>
            <family val="2"/>
          </rPr>
          <t xml:space="preserve">0.1' from values shown in </t>
        </r>
        <r>
          <rPr>
            <b/>
            <i/>
            <sz val="9"/>
            <color indexed="81"/>
            <rFont val="Tahoma"/>
            <family val="2"/>
          </rPr>
          <t xml:space="preserve">Nautical Almanac </t>
        </r>
        <r>
          <rPr>
            <sz val="9"/>
            <color indexed="81"/>
            <rFont val="Tahoma"/>
            <family val="2"/>
          </rPr>
          <t>Lower Table</t>
        </r>
      </text>
    </comment>
    <comment ref="G21" authorId="0">
      <text>
        <r>
          <rPr>
            <sz val="9"/>
            <color indexed="81"/>
            <rFont val="Tahoma"/>
            <family val="2"/>
          </rPr>
          <t>(PA -R</t>
        </r>
        <r>
          <rPr>
            <vertAlign val="subscript"/>
            <sz val="9"/>
            <color indexed="81"/>
            <rFont val="Tahoma"/>
            <family val="2"/>
          </rPr>
          <t>0</t>
        </r>
        <r>
          <rPr>
            <sz val="9"/>
            <color indexed="81"/>
            <rFont val="Tahoma"/>
            <family val="2"/>
          </rPr>
          <t xml:space="preserve"> -SD +30) - (PA</t>
        </r>
        <r>
          <rPr>
            <vertAlign val="subscript"/>
            <sz val="9"/>
            <color indexed="81"/>
            <rFont val="Tahoma"/>
            <family val="2"/>
          </rPr>
          <t>0</t>
        </r>
        <r>
          <rPr>
            <sz val="9"/>
            <color indexed="81"/>
            <rFont val="Tahoma"/>
            <family val="2"/>
          </rPr>
          <t xml:space="preserve"> -R</t>
        </r>
        <r>
          <rPr>
            <vertAlign val="subscript"/>
            <sz val="9"/>
            <color indexed="81"/>
            <rFont val="Tahoma"/>
            <family val="2"/>
          </rPr>
          <t>0</t>
        </r>
        <r>
          <rPr>
            <sz val="9"/>
            <color indexed="81"/>
            <rFont val="Tahoma"/>
            <family val="2"/>
          </rPr>
          <t xml:space="preserve"> +SD</t>
        </r>
        <r>
          <rPr>
            <vertAlign val="subscript"/>
            <sz val="9"/>
            <color indexed="81"/>
            <rFont val="Tahoma"/>
            <family val="2"/>
          </rPr>
          <t>0</t>
        </r>
        <r>
          <rPr>
            <sz val="9"/>
            <color indexed="81"/>
            <rFont val="Tahoma"/>
            <family val="2"/>
          </rPr>
          <t xml:space="preserve"> -5)
May differ by </t>
        </r>
        <r>
          <rPr>
            <sz val="9"/>
            <color indexed="81"/>
            <rFont val="Arial"/>
            <family val="2"/>
          </rPr>
          <t>±</t>
        </r>
        <r>
          <rPr>
            <sz val="9"/>
            <color indexed="81"/>
            <rFont val="Tahoma"/>
            <family val="2"/>
          </rPr>
          <t xml:space="preserve">0.1' from values shown in </t>
        </r>
        <r>
          <rPr>
            <b/>
            <i/>
            <sz val="9"/>
            <color indexed="81"/>
            <rFont val="Tahoma"/>
            <family val="2"/>
          </rPr>
          <t xml:space="preserve">Nautical Almanac </t>
        </r>
        <r>
          <rPr>
            <sz val="9"/>
            <color indexed="81"/>
            <rFont val="Tahoma"/>
            <family val="2"/>
          </rPr>
          <t>Lower Table</t>
        </r>
      </text>
    </comment>
  </commentList>
</comments>
</file>

<file path=xl/sharedStrings.xml><?xml version="1.0" encoding="utf-8"?>
<sst xmlns="http://schemas.openxmlformats.org/spreadsheetml/2006/main" count="84" uniqueCount="49">
  <si>
    <r>
      <t xml:space="preserve">Moon Altitude Correction ... Ha to Ho ... </t>
    </r>
    <r>
      <rPr>
        <b/>
        <i/>
        <sz val="10"/>
        <rFont val="Arial"/>
        <family val="2"/>
      </rPr>
      <t>Nautical Almanac</t>
    </r>
    <r>
      <rPr>
        <b/>
        <sz val="10"/>
        <rFont val="Arial"/>
        <family val="2"/>
      </rPr>
      <t xml:space="preserve"> pages xxxiv &amp; xxxv  </t>
    </r>
  </si>
  <si>
    <t>Body</t>
  </si>
  <si>
    <t>Moon</t>
  </si>
  <si>
    <t>Limb</t>
  </si>
  <si>
    <t>UL</t>
  </si>
  <si>
    <t xml:space="preserve">l </t>
  </si>
  <si>
    <t xml:space="preserve">Atmospheric Pressure </t>
  </si>
  <si>
    <t>mb</t>
  </si>
  <si>
    <r>
      <t>R</t>
    </r>
    <r>
      <rPr>
        <vertAlign val="subscript"/>
        <sz val="10"/>
        <color theme="1"/>
        <rFont val="Arial"/>
        <family val="2"/>
      </rPr>
      <t>0</t>
    </r>
  </si>
  <si>
    <t>min.</t>
  </si>
  <si>
    <t xml:space="preserve">Include OB correction </t>
  </si>
  <si>
    <t>Yes</t>
  </si>
  <si>
    <r>
      <t xml:space="preserve"> </t>
    </r>
    <r>
      <rPr>
        <b/>
        <sz val="12"/>
        <rFont val="Symbol"/>
        <family val="1"/>
        <charset val="2"/>
      </rPr>
      <t xml:space="preserve"> l </t>
    </r>
    <r>
      <rPr>
        <sz val="10"/>
        <rFont val="Arial"/>
        <family val="2"/>
      </rPr>
      <t>R</t>
    </r>
    <r>
      <rPr>
        <vertAlign val="subscript"/>
        <sz val="10"/>
        <rFont val="Arial"/>
        <family val="2"/>
      </rPr>
      <t>o</t>
    </r>
    <r>
      <rPr>
        <sz val="10"/>
        <rFont val="Arial"/>
        <family val="2"/>
      </rPr>
      <t xml:space="preserve"> = R  </t>
    </r>
  </si>
  <si>
    <t xml:space="preserve">Air Temperature </t>
  </si>
  <si>
    <t xml:space="preserve"> ° C</t>
  </si>
  <si>
    <t xml:space="preserve">Ha </t>
  </si>
  <si>
    <t>deg.</t>
  </si>
  <si>
    <t xml:space="preserve">OB </t>
  </si>
  <si>
    <t xml:space="preserve">Add'l Ref. </t>
  </si>
  <si>
    <t xml:space="preserve">  Enter values of Ha &amp; HP into Yellow cells below</t>
  </si>
  <si>
    <t xml:space="preserve">Ho </t>
  </si>
  <si>
    <t>min</t>
  </si>
  <si>
    <r>
      <t xml:space="preserve">  ------------------------ </t>
    </r>
    <r>
      <rPr>
        <b/>
        <i/>
        <sz val="10"/>
        <rFont val="Arial"/>
        <family val="2"/>
      </rPr>
      <t>Nautical Almanac … Upper Table</t>
    </r>
    <r>
      <rPr>
        <b/>
        <sz val="10"/>
        <rFont val="Arial"/>
        <family val="2"/>
      </rPr>
      <t xml:space="preserve"> Moon Altitude Correction  ----------</t>
    </r>
  </si>
  <si>
    <t xml:space="preserve">          HP Moon</t>
  </si>
  <si>
    <t xml:space="preserve">SD/HP </t>
  </si>
  <si>
    <r>
      <t>PA</t>
    </r>
    <r>
      <rPr>
        <vertAlign val="subscript"/>
        <sz val="10"/>
        <color theme="1"/>
        <rFont val="Arial"/>
        <family val="2"/>
      </rPr>
      <t>0</t>
    </r>
  </si>
  <si>
    <r>
      <t>PA</t>
    </r>
    <r>
      <rPr>
        <vertAlign val="subscript"/>
        <sz val="10"/>
        <color theme="1"/>
        <rFont val="Arial"/>
        <family val="2"/>
      </rPr>
      <t>0</t>
    </r>
    <r>
      <rPr>
        <sz val="10"/>
        <rFont val="Arial"/>
        <family val="2"/>
      </rPr>
      <t xml:space="preserve"> -R</t>
    </r>
    <r>
      <rPr>
        <vertAlign val="subscript"/>
        <sz val="10"/>
        <color theme="1"/>
        <rFont val="Arial"/>
        <family val="2"/>
      </rPr>
      <t xml:space="preserve">0 </t>
    </r>
    <r>
      <rPr>
        <sz val="10"/>
        <rFont val="Arial"/>
        <family val="2"/>
      </rPr>
      <t>+SD</t>
    </r>
    <r>
      <rPr>
        <vertAlign val="subscript"/>
        <sz val="10"/>
        <rFont val="Arial"/>
        <family val="2"/>
      </rPr>
      <t>0</t>
    </r>
  </si>
  <si>
    <t>( + )</t>
  </si>
  <si>
    <t>( - )</t>
  </si>
  <si>
    <r>
      <t>HP</t>
    </r>
    <r>
      <rPr>
        <vertAlign val="subscript"/>
        <sz val="10"/>
        <rFont val="Arial"/>
        <family val="2"/>
      </rPr>
      <t>0</t>
    </r>
    <r>
      <rPr>
        <sz val="10"/>
        <rFont val="Arial"/>
        <family val="2"/>
      </rPr>
      <t xml:space="preserve"> </t>
    </r>
  </si>
  <si>
    <r>
      <t>PA</t>
    </r>
    <r>
      <rPr>
        <vertAlign val="subscript"/>
        <sz val="10"/>
        <rFont val="Arial"/>
        <family val="2"/>
      </rPr>
      <t>0</t>
    </r>
    <r>
      <rPr>
        <sz val="10"/>
        <rFont val="Arial"/>
        <family val="2"/>
      </rPr>
      <t xml:space="preserve"> -R</t>
    </r>
    <r>
      <rPr>
        <vertAlign val="subscript"/>
        <sz val="10"/>
        <color theme="1"/>
        <rFont val="Arial"/>
        <family val="2"/>
      </rPr>
      <t>0</t>
    </r>
  </si>
  <si>
    <r>
      <t>PA</t>
    </r>
    <r>
      <rPr>
        <vertAlign val="subscript"/>
        <sz val="10"/>
        <color theme="1"/>
        <rFont val="Arial"/>
        <family val="2"/>
      </rPr>
      <t>0</t>
    </r>
    <r>
      <rPr>
        <sz val="10"/>
        <rFont val="Arial"/>
        <family val="2"/>
      </rPr>
      <t xml:space="preserve"> -R</t>
    </r>
    <r>
      <rPr>
        <vertAlign val="subscript"/>
        <sz val="10"/>
        <color theme="1"/>
        <rFont val="Arial"/>
        <family val="2"/>
      </rPr>
      <t xml:space="preserve">0 </t>
    </r>
    <r>
      <rPr>
        <sz val="10"/>
        <rFont val="Arial"/>
        <family val="2"/>
      </rPr>
      <t>+SD</t>
    </r>
    <r>
      <rPr>
        <vertAlign val="subscript"/>
        <sz val="10"/>
        <rFont val="Arial"/>
        <family val="2"/>
      </rPr>
      <t>0</t>
    </r>
    <r>
      <rPr>
        <sz val="10"/>
        <rFont val="Arial"/>
        <family val="2"/>
      </rPr>
      <t xml:space="preserve"> -5 </t>
    </r>
  </si>
  <si>
    <t xml:space="preserve">Main </t>
  </si>
  <si>
    <r>
      <t>SD</t>
    </r>
    <r>
      <rPr>
        <vertAlign val="subscript"/>
        <sz val="10"/>
        <rFont val="Arial"/>
        <family val="2"/>
      </rPr>
      <t>0</t>
    </r>
  </si>
  <si>
    <t xml:space="preserve">Additional </t>
  </si>
  <si>
    <r>
      <t xml:space="preserve">If Moon </t>
    </r>
    <r>
      <rPr>
        <b/>
        <sz val="10"/>
        <rFont val="Arial"/>
        <family val="2"/>
      </rPr>
      <t xml:space="preserve">UL </t>
    </r>
    <r>
      <rPr>
        <sz val="10"/>
        <rFont val="Arial"/>
        <family val="2"/>
      </rPr>
      <t xml:space="preserve"> -30.0'    </t>
    </r>
  </si>
  <si>
    <r>
      <t xml:space="preserve">  ------------------------ </t>
    </r>
    <r>
      <rPr>
        <b/>
        <i/>
        <sz val="10"/>
        <rFont val="Arial"/>
        <family val="2"/>
      </rPr>
      <t>Nautical Almanac … Lower Table</t>
    </r>
    <r>
      <rPr>
        <b/>
        <sz val="10"/>
        <rFont val="Arial"/>
        <family val="2"/>
      </rPr>
      <t xml:space="preserve"> Moon Altitude Correction  ----------</t>
    </r>
  </si>
  <si>
    <t xml:space="preserve">Total </t>
  </si>
  <si>
    <t>PA</t>
  </si>
  <si>
    <t xml:space="preserve">Corr </t>
  </si>
  <si>
    <t>HP</t>
  </si>
  <si>
    <r>
      <t>PA</t>
    </r>
    <r>
      <rPr>
        <sz val="10"/>
        <rFont val="Arial"/>
        <family val="2"/>
      </rPr>
      <t xml:space="preserve"> -R</t>
    </r>
    <r>
      <rPr>
        <vertAlign val="subscript"/>
        <sz val="10"/>
        <color theme="1"/>
        <rFont val="Arial"/>
        <family val="2"/>
      </rPr>
      <t>0</t>
    </r>
  </si>
  <si>
    <r>
      <t>PA -R</t>
    </r>
    <r>
      <rPr>
        <vertAlign val="subscript"/>
        <sz val="10"/>
        <rFont val="Arial"/>
        <family val="2"/>
      </rPr>
      <t>0</t>
    </r>
    <r>
      <rPr>
        <sz val="10"/>
        <rFont val="Arial"/>
        <family val="2"/>
      </rPr>
      <t xml:space="preserve"> -SD </t>
    </r>
  </si>
  <si>
    <t xml:space="preserve">SD </t>
  </si>
  <si>
    <r>
      <t>PA -R</t>
    </r>
    <r>
      <rPr>
        <vertAlign val="subscript"/>
        <sz val="10"/>
        <color theme="1"/>
        <rFont val="Arial"/>
        <family val="2"/>
      </rPr>
      <t xml:space="preserve">0 </t>
    </r>
    <r>
      <rPr>
        <sz val="10"/>
        <rFont val="Arial"/>
        <family val="2"/>
      </rPr>
      <t xml:space="preserve">+SD </t>
    </r>
  </si>
  <si>
    <r>
      <t>PA -R</t>
    </r>
    <r>
      <rPr>
        <vertAlign val="subscript"/>
        <sz val="10"/>
        <color theme="1"/>
        <rFont val="Arial"/>
        <family val="2"/>
      </rPr>
      <t xml:space="preserve">0 </t>
    </r>
    <r>
      <rPr>
        <sz val="10"/>
        <rFont val="Arial"/>
        <family val="2"/>
      </rPr>
      <t xml:space="preserve">-SD +30 </t>
    </r>
  </si>
  <si>
    <t>Ho</t>
  </si>
  <si>
    <r>
      <t>Additional</t>
    </r>
    <r>
      <rPr>
        <b/>
        <sz val="10"/>
        <rFont val="Arial"/>
        <family val="2"/>
      </rPr>
      <t xml:space="preserve"> LL</t>
    </r>
  </si>
  <si>
    <r>
      <t xml:space="preserve">Additional </t>
    </r>
    <r>
      <rPr>
        <b/>
        <sz val="10"/>
        <rFont val="Arial"/>
        <family val="2"/>
      </rPr>
      <t>UL</t>
    </r>
  </si>
</sst>
</file>

<file path=xl/styles.xml><?xml version="1.0" encoding="utf-8"?>
<styleSheet xmlns="http://schemas.openxmlformats.org/spreadsheetml/2006/main">
  <numFmts count="3">
    <numFmt numFmtId="164" formatCode="0.000"/>
    <numFmt numFmtId="165" formatCode="0.0000"/>
    <numFmt numFmtId="166" formatCode="0.0"/>
  </numFmts>
  <fonts count="29">
    <font>
      <sz val="10"/>
      <color theme="1"/>
      <name val="Arial"/>
      <family val="2"/>
    </font>
    <font>
      <sz val="10"/>
      <color theme="1"/>
      <name val="Arial"/>
      <family val="2"/>
    </font>
    <font>
      <b/>
      <sz val="10"/>
      <color theme="1"/>
      <name val="Arial"/>
      <family val="2"/>
    </font>
    <font>
      <b/>
      <sz val="12"/>
      <name val="Arial"/>
      <family val="2"/>
    </font>
    <font>
      <b/>
      <sz val="10"/>
      <name val="Arial"/>
      <family val="2"/>
    </font>
    <font>
      <b/>
      <i/>
      <sz val="10"/>
      <name val="Arial"/>
      <family val="2"/>
    </font>
    <font>
      <sz val="10"/>
      <name val="Arial"/>
      <family val="2"/>
    </font>
    <font>
      <sz val="10"/>
      <color rgb="FF7030A0"/>
      <name val="Arial"/>
      <family val="2"/>
    </font>
    <font>
      <b/>
      <sz val="12"/>
      <color theme="1"/>
      <name val="Symbol"/>
      <family val="1"/>
      <charset val="2"/>
    </font>
    <font>
      <vertAlign val="subscript"/>
      <sz val="10"/>
      <color theme="1"/>
      <name val="Arial"/>
      <family val="2"/>
    </font>
    <font>
      <b/>
      <sz val="12"/>
      <name val="Symbol"/>
      <family val="1"/>
      <charset val="2"/>
    </font>
    <font>
      <vertAlign val="subscript"/>
      <sz val="10"/>
      <name val="Arial"/>
      <family val="2"/>
    </font>
    <font>
      <sz val="9"/>
      <color indexed="81"/>
      <name val="Tahoma"/>
      <family val="2"/>
    </font>
    <font>
      <b/>
      <sz val="14"/>
      <color indexed="81"/>
      <name val="Symbol"/>
      <family val="1"/>
      <charset val="2"/>
    </font>
    <font>
      <b/>
      <sz val="9"/>
      <color indexed="81"/>
      <name val="Tahoma"/>
      <family val="2"/>
    </font>
    <font>
      <sz val="12"/>
      <color indexed="81"/>
      <name val="Arial"/>
      <family val="2"/>
    </font>
    <font>
      <b/>
      <i/>
      <sz val="9"/>
      <color indexed="81"/>
      <name val="Tahoma"/>
      <family val="2"/>
    </font>
    <font>
      <vertAlign val="subscript"/>
      <sz val="9"/>
      <color indexed="81"/>
      <name val="Tahoma"/>
      <family val="2"/>
    </font>
    <font>
      <sz val="12"/>
      <color indexed="81"/>
      <name val="Symbol"/>
      <family val="1"/>
      <charset val="2"/>
    </font>
    <font>
      <vertAlign val="superscript"/>
      <sz val="9"/>
      <color indexed="81"/>
      <name val="Tahoma"/>
      <family val="2"/>
    </font>
    <font>
      <b/>
      <vertAlign val="subscript"/>
      <sz val="9"/>
      <color indexed="81"/>
      <name val="Tahoma"/>
      <family val="2"/>
    </font>
    <font>
      <i/>
      <sz val="9"/>
      <color indexed="81"/>
      <name val="Tahoma"/>
      <family val="2"/>
    </font>
    <font>
      <i/>
      <sz val="12"/>
      <color indexed="81"/>
      <name val="Arial"/>
      <family val="2"/>
    </font>
    <font>
      <vertAlign val="subscript"/>
      <sz val="12"/>
      <color indexed="81"/>
      <name val="Arial"/>
      <family val="2"/>
    </font>
    <font>
      <b/>
      <sz val="12"/>
      <color indexed="81"/>
      <name val="Arial"/>
      <family val="2"/>
    </font>
    <font>
      <b/>
      <sz val="12"/>
      <color indexed="81"/>
      <name val="Symbol"/>
      <family val="1"/>
      <charset val="2"/>
    </font>
    <font>
      <vertAlign val="superscript"/>
      <sz val="9"/>
      <color indexed="81"/>
      <name val="Symbol"/>
      <family val="1"/>
      <charset val="2"/>
    </font>
    <font>
      <sz val="9"/>
      <color indexed="81"/>
      <name val="Symbol"/>
      <family val="1"/>
      <charset val="2"/>
    </font>
    <font>
      <sz val="9"/>
      <color indexed="81"/>
      <name val="Arial"/>
      <family val="2"/>
    </font>
  </fonts>
  <fills count="9">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indexed="43"/>
        <bgColor indexed="64"/>
      </patternFill>
    </fill>
    <fill>
      <patternFill patternType="solid">
        <fgColor rgb="FFFFFF66"/>
        <bgColor indexed="64"/>
      </patternFill>
    </fill>
    <fill>
      <patternFill patternType="solid">
        <fgColor rgb="FFFFFF99"/>
        <bgColor indexed="64"/>
      </patternFill>
    </fill>
    <fill>
      <patternFill patternType="solid">
        <fgColor rgb="FFFFCC66"/>
        <bgColor indexed="64"/>
      </patternFill>
    </fill>
    <fill>
      <patternFill patternType="solid">
        <fgColor rgb="FFCCFFFF"/>
        <bgColor indexed="64"/>
      </patternFill>
    </fill>
  </fills>
  <borders count="22">
    <border>
      <left/>
      <right/>
      <top/>
      <bottom/>
      <diagonal/>
    </border>
    <border>
      <left style="thin">
        <color auto="1"/>
      </left>
      <right/>
      <top style="thin">
        <color auto="1"/>
      </top>
      <bottom/>
      <diagonal/>
    </border>
    <border>
      <left/>
      <right/>
      <top style="thin">
        <color auto="1"/>
      </top>
      <bottom/>
      <diagonal/>
    </border>
    <border>
      <left/>
      <right style="thin">
        <color auto="1"/>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ck">
        <color indexed="64"/>
      </left>
      <right/>
      <top/>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thin">
        <color auto="1"/>
      </right>
      <top/>
      <bottom/>
      <diagonal/>
    </border>
    <border>
      <left/>
      <right style="medium">
        <color indexed="64"/>
      </right>
      <top/>
      <bottom/>
      <diagonal/>
    </border>
    <border>
      <left style="medium">
        <color indexed="64"/>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cellStyleXfs>
  <cellXfs count="112">
    <xf numFmtId="0" fontId="0" fillId="0" borderId="0" xfId="0"/>
    <xf numFmtId="0" fontId="3" fillId="2" borderId="1" xfId="0" applyFont="1" applyFill="1" applyBorder="1" applyAlignment="1">
      <alignment vertical="center"/>
    </xf>
    <xf numFmtId="0" fontId="4" fillId="2" borderId="2" xfId="0" applyFont="1" applyFill="1" applyBorder="1" applyAlignment="1" applyProtection="1">
      <alignment horizontal="left"/>
    </xf>
    <xf numFmtId="0" fontId="6" fillId="2" borderId="2" xfId="0" applyFont="1" applyFill="1" applyBorder="1"/>
    <xf numFmtId="0" fontId="7" fillId="2" borderId="2" xfId="0" applyFont="1" applyFill="1" applyBorder="1" applyAlignment="1">
      <alignment horizontal="center"/>
    </xf>
    <xf numFmtId="0" fontId="4" fillId="2" borderId="2" xfId="0" applyFont="1" applyFill="1" applyBorder="1" applyAlignment="1">
      <alignment horizontal="center"/>
    </xf>
    <xf numFmtId="0" fontId="6" fillId="2" borderId="2" xfId="0" applyFont="1" applyFill="1" applyBorder="1" applyAlignment="1">
      <alignment horizontal="center"/>
    </xf>
    <xf numFmtId="0" fontId="0" fillId="2" borderId="3" xfId="0" applyFill="1" applyBorder="1"/>
    <xf numFmtId="0" fontId="3" fillId="2" borderId="4" xfId="0" applyFont="1" applyFill="1" applyBorder="1" applyAlignment="1">
      <alignment vertical="center"/>
    </xf>
    <xf numFmtId="0" fontId="4" fillId="2" borderId="0" xfId="0" applyFont="1" applyFill="1" applyBorder="1" applyAlignment="1" applyProtection="1">
      <alignment horizontal="left"/>
    </xf>
    <xf numFmtId="0" fontId="6" fillId="2" borderId="0" xfId="0" applyFont="1" applyFill="1" applyBorder="1"/>
    <xf numFmtId="0" fontId="7" fillId="2" borderId="0" xfId="0" applyFont="1" applyFill="1" applyBorder="1" applyAlignment="1">
      <alignment horizontal="center"/>
    </xf>
    <xf numFmtId="0" fontId="4" fillId="2" borderId="0" xfId="0" applyFont="1" applyFill="1" applyBorder="1" applyAlignment="1">
      <alignment horizontal="center"/>
    </xf>
    <xf numFmtId="0" fontId="6" fillId="2" borderId="0" xfId="0" applyFont="1" applyFill="1" applyBorder="1" applyAlignment="1">
      <alignment horizontal="center"/>
    </xf>
    <xf numFmtId="0" fontId="1" fillId="2" borderId="0" xfId="0" applyFont="1" applyFill="1" applyBorder="1" applyAlignment="1">
      <alignment horizontal="right" vertical="center"/>
    </xf>
    <xf numFmtId="1" fontId="6" fillId="3" borderId="5" xfId="0" applyNumberFormat="1" applyFont="1" applyFill="1" applyBorder="1" applyAlignment="1" applyProtection="1">
      <alignment horizontal="center" vertical="center"/>
    </xf>
    <xf numFmtId="0" fontId="6" fillId="2" borderId="0" xfId="0" applyFont="1" applyFill="1" applyBorder="1" applyAlignment="1" applyProtection="1">
      <alignment horizontal="right" vertical="center"/>
    </xf>
    <xf numFmtId="0" fontId="6" fillId="4" borderId="5" xfId="0" applyFont="1" applyFill="1" applyBorder="1" applyAlignment="1" applyProtection="1">
      <alignment horizontal="center" vertical="center"/>
      <protection locked="0"/>
    </xf>
    <xf numFmtId="0" fontId="0" fillId="2" borderId="0" xfId="0" applyFill="1"/>
    <xf numFmtId="164" fontId="8" fillId="2" borderId="0" xfId="0" applyNumberFormat="1" applyFont="1" applyFill="1" applyBorder="1" applyAlignment="1" applyProtection="1">
      <alignment horizontal="right" vertical="center"/>
    </xf>
    <xf numFmtId="2" fontId="1" fillId="3" borderId="5" xfId="0" applyNumberFormat="1" applyFont="1" applyFill="1" applyBorder="1" applyAlignment="1" applyProtection="1">
      <alignment horizontal="center" vertical="center"/>
    </xf>
    <xf numFmtId="0" fontId="1" fillId="2" borderId="0" xfId="0" applyFont="1" applyFill="1" applyBorder="1" applyAlignment="1" applyProtection="1">
      <alignment horizontal="right" vertical="center"/>
    </xf>
    <xf numFmtId="1" fontId="1" fillId="5" borderId="5" xfId="0" applyNumberFormat="1" applyFont="1" applyFill="1" applyBorder="1" applyAlignment="1" applyProtection="1">
      <alignment horizontal="center" vertical="center"/>
      <protection locked="0"/>
    </xf>
    <xf numFmtId="0" fontId="6" fillId="2" borderId="0" xfId="0" applyFont="1" applyFill="1" applyAlignment="1">
      <alignment vertical="center"/>
    </xf>
    <xf numFmtId="2" fontId="6" fillId="3" borderId="5" xfId="0" applyNumberFormat="1" applyFont="1" applyFill="1" applyBorder="1" applyAlignment="1" applyProtection="1">
      <alignment horizontal="center" vertical="center"/>
    </xf>
    <xf numFmtId="0" fontId="6" fillId="2" borderId="0" xfId="0" applyFont="1" applyFill="1" applyBorder="1" applyAlignment="1" applyProtection="1">
      <alignment vertical="center"/>
    </xf>
    <xf numFmtId="1" fontId="6" fillId="2" borderId="0" xfId="0" applyNumberFormat="1" applyFont="1" applyFill="1" applyBorder="1" applyAlignment="1" applyProtection="1">
      <alignment horizontal="center" vertical="center"/>
    </xf>
    <xf numFmtId="0" fontId="6" fillId="2" borderId="0" xfId="0" applyFont="1" applyFill="1" applyBorder="1" applyAlignment="1" applyProtection="1">
      <alignment horizontal="center" vertical="center"/>
      <protection locked="0"/>
    </xf>
    <xf numFmtId="0" fontId="0" fillId="2" borderId="4" xfId="0" applyFill="1" applyBorder="1" applyAlignment="1">
      <alignment vertical="center"/>
    </xf>
    <xf numFmtId="0" fontId="6" fillId="2" borderId="0" xfId="0" applyFont="1" applyFill="1" applyBorder="1" applyAlignment="1">
      <alignment vertical="center"/>
    </xf>
    <xf numFmtId="0" fontId="6" fillId="2" borderId="6" xfId="0" applyFont="1" applyFill="1" applyBorder="1" applyAlignment="1" applyProtection="1">
      <alignment horizontal="right" vertical="center"/>
    </xf>
    <xf numFmtId="0" fontId="6" fillId="6" borderId="5" xfId="0" applyFont="1" applyFill="1" applyBorder="1" applyAlignment="1" applyProtection="1">
      <alignment horizontal="center" vertical="center"/>
      <protection locked="0"/>
    </xf>
    <xf numFmtId="0" fontId="6" fillId="0" borderId="0" xfId="0" applyFont="1" applyAlignment="1">
      <alignment horizontal="right" vertical="center"/>
    </xf>
    <xf numFmtId="0" fontId="6" fillId="2" borderId="4" xfId="0" applyFont="1" applyFill="1" applyBorder="1"/>
    <xf numFmtId="0" fontId="6" fillId="2" borderId="0" xfId="0" applyFont="1" applyFill="1" applyAlignment="1">
      <alignment horizontal="right" vertical="center"/>
    </xf>
    <xf numFmtId="1" fontId="6" fillId="5" borderId="5" xfId="0" applyNumberFormat="1" applyFont="1" applyFill="1" applyBorder="1" applyAlignment="1" applyProtection="1">
      <alignment horizontal="center" vertical="center"/>
      <protection locked="0"/>
    </xf>
    <xf numFmtId="0" fontId="1" fillId="2" borderId="0" xfId="0" applyFont="1" applyFill="1" applyBorder="1" applyAlignment="1" applyProtection="1">
      <alignment vertical="center"/>
    </xf>
    <xf numFmtId="0" fontId="4" fillId="2" borderId="0" xfId="0" applyFont="1" applyFill="1" applyBorder="1" applyAlignment="1" applyProtection="1">
      <alignment vertical="center"/>
    </xf>
    <xf numFmtId="0" fontId="0" fillId="2" borderId="0" xfId="0" applyFill="1" applyBorder="1"/>
    <xf numFmtId="0" fontId="2" fillId="2" borderId="0" xfId="0" applyFont="1" applyFill="1" applyBorder="1" applyAlignment="1">
      <alignment horizontal="right" vertical="center"/>
    </xf>
    <xf numFmtId="1" fontId="4" fillId="2" borderId="0" xfId="0" applyNumberFormat="1" applyFont="1" applyFill="1" applyBorder="1" applyAlignment="1" applyProtection="1">
      <alignment horizontal="center" vertical="center"/>
    </xf>
    <xf numFmtId="0" fontId="4" fillId="2" borderId="0" xfId="0" applyFont="1" applyFill="1" applyBorder="1" applyAlignment="1" applyProtection="1">
      <alignment horizontal="right" vertical="center"/>
    </xf>
    <xf numFmtId="0" fontId="4" fillId="2" borderId="0" xfId="0" applyFont="1" applyFill="1" applyBorder="1" applyAlignment="1" applyProtection="1">
      <alignment horizontal="center" vertical="center"/>
      <protection locked="0"/>
    </xf>
    <xf numFmtId="0" fontId="4" fillId="2" borderId="0" xfId="0" applyFont="1" applyFill="1" applyBorder="1" applyAlignment="1">
      <alignment horizontal="center" vertical="center"/>
    </xf>
    <xf numFmtId="0" fontId="6" fillId="0" borderId="3" xfId="0" applyFont="1" applyFill="1" applyBorder="1" applyAlignment="1" applyProtection="1">
      <alignment horizontal="right" vertical="center"/>
    </xf>
    <xf numFmtId="2" fontId="6" fillId="3" borderId="7" xfId="0" applyNumberFormat="1" applyFont="1" applyFill="1" applyBorder="1" applyAlignment="1" applyProtection="1">
      <alignment horizontal="center" vertical="center"/>
    </xf>
    <xf numFmtId="0" fontId="6" fillId="0" borderId="0" xfId="0" applyFont="1" applyFill="1" applyBorder="1" applyAlignment="1">
      <alignment vertical="center"/>
    </xf>
    <xf numFmtId="0" fontId="6" fillId="2" borderId="0" xfId="0" applyFont="1" applyFill="1"/>
    <xf numFmtId="49" fontId="6" fillId="2" borderId="0" xfId="0" applyNumberFormat="1" applyFont="1" applyFill="1" applyBorder="1" applyAlignment="1" applyProtection="1">
      <alignment horizontal="right" vertical="center"/>
    </xf>
    <xf numFmtId="2" fontId="2" fillId="7" borderId="5" xfId="0" applyNumberFormat="1" applyFont="1" applyFill="1" applyBorder="1" applyAlignment="1" applyProtection="1">
      <alignment horizontal="center" vertical="center"/>
    </xf>
    <xf numFmtId="0" fontId="1" fillId="2" borderId="0" xfId="0" applyFont="1" applyFill="1" applyBorder="1" applyAlignment="1">
      <alignment horizontal="left" vertical="center"/>
    </xf>
    <xf numFmtId="0" fontId="6" fillId="2" borderId="3" xfId="0" applyFont="1" applyFill="1" applyBorder="1" applyAlignment="1" applyProtection="1">
      <alignment horizontal="right" vertical="center"/>
    </xf>
    <xf numFmtId="0" fontId="4" fillId="2" borderId="0" xfId="0" applyFont="1" applyFill="1" applyAlignment="1">
      <alignment horizontal="right" vertical="center"/>
    </xf>
    <xf numFmtId="1" fontId="4" fillId="2" borderId="0" xfId="0" applyNumberFormat="1" applyFont="1" applyFill="1" applyBorder="1" applyAlignment="1" applyProtection="1">
      <alignment horizontal="center" vertical="center"/>
      <protection locked="0"/>
    </xf>
    <xf numFmtId="0" fontId="4" fillId="2" borderId="8" xfId="0" applyFont="1" applyFill="1" applyBorder="1" applyAlignment="1" applyProtection="1">
      <alignment vertical="center"/>
    </xf>
    <xf numFmtId="0" fontId="4" fillId="0" borderId="9" xfId="0" applyFont="1" applyBorder="1" applyAlignment="1" applyProtection="1">
      <alignment vertical="center"/>
    </xf>
    <xf numFmtId="0" fontId="4" fillId="2" borderId="9" xfId="0" applyFont="1" applyFill="1" applyBorder="1" applyAlignment="1" applyProtection="1">
      <alignment vertical="center"/>
    </xf>
    <xf numFmtId="0" fontId="4" fillId="2" borderId="10" xfId="0" applyFont="1" applyFill="1" applyBorder="1" applyAlignment="1" applyProtection="1">
      <alignment horizontal="center" vertical="center"/>
    </xf>
    <xf numFmtId="0" fontId="3" fillId="2" borderId="3" xfId="0" applyFont="1" applyFill="1" applyBorder="1" applyProtection="1"/>
    <xf numFmtId="2" fontId="1" fillId="2" borderId="0" xfId="0" applyNumberFormat="1" applyFont="1" applyFill="1" applyBorder="1" applyAlignment="1" applyProtection="1">
      <alignment horizontal="center" vertical="center"/>
    </xf>
    <xf numFmtId="0" fontId="6" fillId="2" borderId="11" xfId="0" applyFont="1" applyFill="1" applyBorder="1" applyAlignment="1" applyProtection="1">
      <alignment horizontal="right" vertical="center"/>
    </xf>
    <xf numFmtId="0" fontId="6" fillId="2" borderId="12" xfId="0" applyFont="1" applyFill="1" applyBorder="1" applyAlignment="1" applyProtection="1">
      <alignment horizontal="left" vertical="center"/>
    </xf>
    <xf numFmtId="49" fontId="4" fillId="2" borderId="0" xfId="0" applyNumberFormat="1" applyFont="1" applyFill="1" applyBorder="1" applyAlignment="1" applyProtection="1">
      <alignment vertical="center"/>
    </xf>
    <xf numFmtId="49" fontId="0" fillId="2" borderId="0" xfId="0" applyNumberFormat="1" applyFill="1"/>
    <xf numFmtId="49" fontId="6" fillId="2" borderId="0" xfId="0" applyNumberFormat="1" applyFont="1" applyFill="1" applyBorder="1" applyAlignment="1">
      <alignment vertical="center"/>
    </xf>
    <xf numFmtId="49" fontId="4" fillId="2" borderId="0" xfId="0" applyNumberFormat="1" applyFont="1" applyFill="1" applyBorder="1" applyAlignment="1" applyProtection="1">
      <alignment horizontal="right" vertical="center"/>
    </xf>
    <xf numFmtId="0" fontId="6" fillId="2" borderId="13" xfId="0" applyFont="1" applyFill="1" applyBorder="1" applyAlignment="1" applyProtection="1">
      <alignment vertical="center"/>
    </xf>
    <xf numFmtId="0" fontId="6" fillId="0" borderId="0" xfId="0" applyFont="1" applyBorder="1" applyAlignment="1" applyProtection="1">
      <alignment vertical="center"/>
    </xf>
    <xf numFmtId="0" fontId="4" fillId="2" borderId="4" xfId="0" applyFont="1" applyFill="1" applyBorder="1" applyAlignment="1" applyProtection="1">
      <alignment vertical="center"/>
    </xf>
    <xf numFmtId="0" fontId="6" fillId="2" borderId="4" xfId="0" applyFont="1" applyFill="1" applyBorder="1" applyAlignment="1" applyProtection="1">
      <alignment horizontal="right" vertical="center"/>
    </xf>
    <xf numFmtId="165" fontId="6" fillId="3" borderId="5" xfId="0" applyNumberFormat="1" applyFont="1" applyFill="1" applyBorder="1" applyAlignment="1" applyProtection="1">
      <alignment horizontal="center" vertical="center"/>
    </xf>
    <xf numFmtId="165" fontId="6" fillId="2" borderId="0" xfId="0" applyNumberFormat="1" applyFont="1" applyFill="1" applyBorder="1" applyAlignment="1" applyProtection="1">
      <alignment horizontal="center" vertical="center"/>
    </xf>
    <xf numFmtId="0" fontId="6" fillId="2" borderId="0" xfId="0" applyFont="1" applyFill="1" applyBorder="1" applyAlignment="1" applyProtection="1">
      <alignment horizontal="left" vertical="center"/>
    </xf>
    <xf numFmtId="0" fontId="6" fillId="0" borderId="0" xfId="0" applyFont="1" applyBorder="1" applyAlignment="1" applyProtection="1">
      <alignment horizontal="center" vertical="center"/>
    </xf>
    <xf numFmtId="0" fontId="6" fillId="2" borderId="12" xfId="0" applyFont="1" applyFill="1" applyBorder="1" applyAlignment="1" applyProtection="1">
      <alignment horizontal="center" vertical="center"/>
    </xf>
    <xf numFmtId="164" fontId="6" fillId="3" borderId="5" xfId="0" applyNumberFormat="1" applyFont="1" applyFill="1" applyBorder="1" applyAlignment="1" applyProtection="1">
      <alignment horizontal="center" vertical="center"/>
    </xf>
    <xf numFmtId="2" fontId="6" fillId="2" borderId="0" xfId="0" applyNumberFormat="1" applyFont="1" applyFill="1" applyBorder="1" applyAlignment="1" applyProtection="1">
      <alignment horizontal="left" vertical="center"/>
    </xf>
    <xf numFmtId="49" fontId="6" fillId="2" borderId="13" xfId="0" applyNumberFormat="1" applyFont="1" applyFill="1" applyBorder="1" applyAlignment="1" applyProtection="1">
      <alignment horizontal="right" vertical="center"/>
    </xf>
    <xf numFmtId="2" fontId="2" fillId="7" borderId="5" xfId="0" applyNumberFormat="1" applyFont="1" applyFill="1" applyBorder="1" applyAlignment="1" applyProtection="1">
      <alignment horizontal="right" vertical="center"/>
    </xf>
    <xf numFmtId="164" fontId="6" fillId="2" borderId="0" xfId="0" applyNumberFormat="1" applyFont="1" applyFill="1" applyBorder="1" applyAlignment="1" applyProtection="1">
      <alignment vertical="center"/>
    </xf>
    <xf numFmtId="2" fontId="1" fillId="3" borderId="5" xfId="0" applyNumberFormat="1" applyFont="1" applyFill="1" applyBorder="1" applyAlignment="1" applyProtection="1">
      <alignment horizontal="right" vertical="center"/>
    </xf>
    <xf numFmtId="0" fontId="6" fillId="2" borderId="12" xfId="0" applyFont="1" applyFill="1" applyBorder="1" applyAlignment="1" applyProtection="1">
      <alignment vertical="center"/>
    </xf>
    <xf numFmtId="0" fontId="0" fillId="2" borderId="0" xfId="0" applyFill="1" applyAlignment="1">
      <alignment vertical="center"/>
    </xf>
    <xf numFmtId="2" fontId="2" fillId="7" borderId="14" xfId="0" applyNumberFormat="1" applyFont="1" applyFill="1" applyBorder="1" applyAlignment="1" applyProtection="1">
      <alignment horizontal="right" vertical="center"/>
    </xf>
    <xf numFmtId="0" fontId="2" fillId="2" borderId="0" xfId="0" applyFont="1" applyFill="1" applyBorder="1" applyAlignment="1" applyProtection="1">
      <alignment horizontal="left" vertical="center"/>
    </xf>
    <xf numFmtId="0" fontId="0" fillId="3" borderId="7" xfId="0" applyFill="1" applyBorder="1"/>
    <xf numFmtId="49" fontId="6" fillId="3" borderId="5" xfId="0" applyNumberFormat="1" applyFont="1" applyFill="1" applyBorder="1" applyAlignment="1" applyProtection="1">
      <alignment horizontal="right" vertical="center"/>
    </xf>
    <xf numFmtId="2" fontId="4" fillId="3" borderId="5" xfId="0" applyNumberFormat="1" applyFont="1" applyFill="1" applyBorder="1" applyAlignment="1" applyProtection="1">
      <alignment horizontal="right" vertical="center"/>
    </xf>
    <xf numFmtId="49" fontId="6" fillId="2" borderId="0" xfId="0" applyNumberFormat="1" applyFont="1" applyFill="1" applyBorder="1" applyAlignment="1" applyProtection="1">
      <alignment vertical="center"/>
    </xf>
    <xf numFmtId="2" fontId="2" fillId="7" borderId="15" xfId="0" applyNumberFormat="1" applyFont="1" applyFill="1" applyBorder="1" applyAlignment="1" applyProtection="1">
      <alignment horizontal="right" vertical="center"/>
    </xf>
    <xf numFmtId="0" fontId="4" fillId="2" borderId="4" xfId="0" applyFont="1" applyFill="1" applyBorder="1" applyAlignment="1" applyProtection="1">
      <alignment horizontal="left" vertical="center"/>
    </xf>
    <xf numFmtId="2" fontId="6" fillId="3" borderId="5" xfId="0" applyNumberFormat="1" applyFont="1" applyFill="1" applyBorder="1" applyAlignment="1" applyProtection="1">
      <alignment horizontal="right" vertical="center"/>
    </xf>
    <xf numFmtId="2" fontId="6" fillId="3" borderId="5" xfId="0" applyNumberFormat="1" applyFont="1" applyFill="1" applyBorder="1" applyAlignment="1" applyProtection="1">
      <alignment vertical="center"/>
    </xf>
    <xf numFmtId="0" fontId="6" fillId="2" borderId="0" xfId="0" applyFont="1" applyFill="1" applyAlignment="1">
      <alignment horizontal="right"/>
    </xf>
    <xf numFmtId="0" fontId="0" fillId="3" borderId="5" xfId="0" applyFill="1" applyBorder="1" applyAlignment="1">
      <alignment horizontal="center"/>
    </xf>
    <xf numFmtId="0" fontId="6" fillId="0" borderId="0" xfId="0" applyFont="1" applyBorder="1" applyAlignment="1" applyProtection="1">
      <alignment horizontal="right" vertical="center"/>
    </xf>
    <xf numFmtId="166" fontId="6" fillId="2" borderId="0" xfId="0" applyNumberFormat="1" applyFont="1" applyFill="1" applyBorder="1" applyAlignment="1" applyProtection="1">
      <alignment vertical="center"/>
    </xf>
    <xf numFmtId="0" fontId="6" fillId="2" borderId="13" xfId="0" applyFont="1" applyFill="1" applyBorder="1" applyAlignment="1" applyProtection="1">
      <alignment horizontal="right" vertical="center"/>
    </xf>
    <xf numFmtId="1" fontId="6" fillId="8" borderId="5" xfId="0" applyNumberFormat="1" applyFont="1" applyFill="1" applyBorder="1" applyAlignment="1" applyProtection="1">
      <alignment vertical="center"/>
    </xf>
    <xf numFmtId="2" fontId="6" fillId="8" borderId="5" xfId="0" applyNumberFormat="1" applyFont="1" applyFill="1" applyBorder="1" applyAlignment="1" applyProtection="1">
      <alignment vertical="center"/>
    </xf>
    <xf numFmtId="2" fontId="6" fillId="2" borderId="0" xfId="0" applyNumberFormat="1" applyFont="1" applyFill="1" applyBorder="1" applyAlignment="1" applyProtection="1">
      <alignment horizontal="center" vertical="center"/>
    </xf>
    <xf numFmtId="2" fontId="4" fillId="7" borderId="5" xfId="0" applyNumberFormat="1" applyFont="1" applyFill="1" applyBorder="1" applyAlignment="1" applyProtection="1">
      <alignment horizontal="center" vertical="center"/>
    </xf>
    <xf numFmtId="0" fontId="6" fillId="2" borderId="16" xfId="0" applyFont="1" applyFill="1" applyBorder="1" applyAlignment="1" applyProtection="1">
      <alignment vertical="center"/>
    </xf>
    <xf numFmtId="0" fontId="6" fillId="2" borderId="17" xfId="0" applyFont="1" applyFill="1" applyBorder="1" applyAlignment="1" applyProtection="1">
      <alignment horizontal="right" vertical="center"/>
    </xf>
    <xf numFmtId="166" fontId="6" fillId="2" borderId="17" xfId="0" applyNumberFormat="1" applyFont="1" applyFill="1" applyBorder="1" applyAlignment="1" applyProtection="1">
      <alignment vertical="center"/>
    </xf>
    <xf numFmtId="2" fontId="6" fillId="2" borderId="17" xfId="0" applyNumberFormat="1" applyFont="1" applyFill="1" applyBorder="1" applyAlignment="1" applyProtection="1">
      <alignment vertical="center"/>
    </xf>
    <xf numFmtId="0" fontId="6" fillId="2" borderId="18" xfId="0" applyFont="1" applyFill="1" applyBorder="1" applyAlignment="1" applyProtection="1">
      <alignment horizontal="center" vertical="center"/>
    </xf>
    <xf numFmtId="0" fontId="6" fillId="2" borderId="4" xfId="0" applyFont="1" applyFill="1" applyBorder="1" applyAlignment="1" applyProtection="1">
      <alignment vertical="center"/>
    </xf>
    <xf numFmtId="0" fontId="6" fillId="2" borderId="19" xfId="0" applyFont="1" applyFill="1" applyBorder="1" applyAlignment="1" applyProtection="1">
      <alignment vertical="center"/>
    </xf>
    <xf numFmtId="0" fontId="6" fillId="2" borderId="20" xfId="0" applyFont="1" applyFill="1" applyBorder="1" applyAlignment="1" applyProtection="1">
      <alignment vertical="center"/>
    </xf>
    <xf numFmtId="0" fontId="6" fillId="2" borderId="20" xfId="0" applyFont="1" applyFill="1" applyBorder="1" applyAlignment="1">
      <alignment vertical="center"/>
    </xf>
    <xf numFmtId="0" fontId="0" fillId="2" borderId="21" xfId="0"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O24"/>
  <sheetViews>
    <sheetView tabSelected="1" workbookViewId="0">
      <selection activeCell="O24" sqref="O24"/>
    </sheetView>
  </sheetViews>
  <sheetFormatPr defaultRowHeight="12.75"/>
  <cols>
    <col min="4" max="4" width="13.140625" customWidth="1"/>
    <col min="5" max="5" width="9.140625" customWidth="1"/>
    <col min="7" max="7" width="14.85546875" customWidth="1"/>
    <col min="10" max="10" width="11" customWidth="1"/>
  </cols>
  <sheetData>
    <row r="1" spans="1:15" ht="15.75">
      <c r="A1" s="1"/>
      <c r="C1" s="2" t="s">
        <v>0</v>
      </c>
      <c r="D1" s="3"/>
      <c r="E1" s="3"/>
      <c r="F1" s="3"/>
      <c r="G1" s="3"/>
      <c r="H1" s="3"/>
      <c r="I1" s="3"/>
      <c r="J1" s="4"/>
      <c r="K1" s="5"/>
      <c r="L1" s="6"/>
      <c r="M1" s="6"/>
      <c r="N1" s="3"/>
      <c r="O1" s="7"/>
    </row>
    <row r="2" spans="1:15" ht="15.75">
      <c r="A2" s="8"/>
      <c r="B2" s="9"/>
      <c r="C2" s="9"/>
      <c r="D2" s="10"/>
      <c r="E2" s="10"/>
      <c r="F2" s="10"/>
      <c r="G2" s="10"/>
      <c r="H2" s="10"/>
      <c r="I2" s="10"/>
      <c r="J2" s="11"/>
      <c r="K2" s="12"/>
      <c r="L2" s="13"/>
      <c r="M2" s="13"/>
      <c r="N2" s="10"/>
      <c r="O2" s="7"/>
    </row>
    <row r="3" spans="1:15" ht="15.75">
      <c r="B3" s="14" t="s">
        <v>1</v>
      </c>
      <c r="C3" s="15" t="s">
        <v>2</v>
      </c>
      <c r="D3" s="16" t="s">
        <v>3</v>
      </c>
      <c r="E3" s="17" t="s">
        <v>4</v>
      </c>
      <c r="F3" s="18"/>
      <c r="G3" s="19" t="s">
        <v>5</v>
      </c>
      <c r="H3" s="20">
        <f>(283/1010)*M3/(M5+273)</f>
        <v>1</v>
      </c>
      <c r="J3" s="18"/>
      <c r="K3" s="18"/>
      <c r="L3" s="21" t="s">
        <v>6</v>
      </c>
      <c r="M3" s="22">
        <v>1010</v>
      </c>
      <c r="N3" s="23" t="s">
        <v>7</v>
      </c>
      <c r="O3" s="7"/>
    </row>
    <row r="4" spans="1:15" ht="15.75">
      <c r="A4" s="18"/>
      <c r="B4" s="18"/>
      <c r="C4" s="18"/>
      <c r="D4" s="18"/>
      <c r="E4" s="18"/>
      <c r="F4" s="18"/>
      <c r="G4" s="16" t="s">
        <v>8</v>
      </c>
      <c r="H4" s="24">
        <f>1.002/(TAN(RADIANS(B7+7.32/(B7+4.32))))</f>
        <v>1.6031633162034933</v>
      </c>
      <c r="I4" s="25" t="s">
        <v>9</v>
      </c>
      <c r="J4" s="18"/>
      <c r="K4" s="18"/>
      <c r="L4" s="26"/>
      <c r="M4" s="16"/>
      <c r="N4" s="27"/>
      <c r="O4" s="7"/>
    </row>
    <row r="5" spans="1:15" ht="15.75">
      <c r="A5" s="28"/>
      <c r="B5" s="29"/>
      <c r="C5" s="29"/>
      <c r="D5" s="30" t="s">
        <v>10</v>
      </c>
      <c r="E5" s="31" t="s">
        <v>11</v>
      </c>
      <c r="F5" s="18"/>
      <c r="G5" s="32" t="s">
        <v>12</v>
      </c>
      <c r="H5" s="24">
        <f>H4*H3</f>
        <v>1.6031633162034933</v>
      </c>
      <c r="I5" s="33" t="s">
        <v>9</v>
      </c>
      <c r="J5" s="18"/>
      <c r="K5" s="18"/>
      <c r="L5" s="34" t="s">
        <v>13</v>
      </c>
      <c r="M5" s="35">
        <v>10</v>
      </c>
      <c r="N5" s="36" t="s">
        <v>14</v>
      </c>
      <c r="O5" s="7"/>
    </row>
    <row r="6" spans="1:15">
      <c r="A6" s="28"/>
      <c r="C6" s="18"/>
      <c r="D6" s="29"/>
      <c r="E6" s="37"/>
      <c r="F6" s="25"/>
      <c r="G6" s="38"/>
      <c r="H6" s="23"/>
      <c r="I6" s="29"/>
      <c r="J6" s="39"/>
      <c r="K6" s="40"/>
      <c r="L6" s="41"/>
      <c r="M6" s="42"/>
      <c r="N6" s="43"/>
      <c r="O6" s="7"/>
    </row>
    <row r="7" spans="1:15" ht="13.5" thickBot="1">
      <c r="A7" s="44" t="s">
        <v>15</v>
      </c>
      <c r="B7" s="45">
        <f>K9+M9/60</f>
        <v>31.803333333333335</v>
      </c>
      <c r="C7" s="46" t="s">
        <v>16</v>
      </c>
      <c r="D7" s="16" t="s">
        <v>17</v>
      </c>
      <c r="E7" s="24">
        <f>IF(E5="Yes",-0.102*COS(RADIANS(B7)),0)</f>
        <v>-8.6685927519317418E-2</v>
      </c>
      <c r="F7" s="47" t="s">
        <v>9</v>
      </c>
      <c r="G7" s="48" t="s">
        <v>18</v>
      </c>
      <c r="H7" s="49">
        <f>(H4-H5)</f>
        <v>0</v>
      </c>
      <c r="I7" s="36" t="s">
        <v>9</v>
      </c>
      <c r="J7" s="50" t="s">
        <v>19</v>
      </c>
      <c r="K7" s="50"/>
      <c r="L7" s="41"/>
      <c r="M7" s="42"/>
      <c r="N7" s="43"/>
      <c r="O7" s="7"/>
    </row>
    <row r="8" spans="1:15" ht="15.75">
      <c r="A8" s="51" t="s">
        <v>20</v>
      </c>
      <c r="B8" s="45">
        <f>B7+L18/60</f>
        <v>32.33049516911845</v>
      </c>
      <c r="C8" s="29" t="s">
        <v>16</v>
      </c>
      <c r="D8" s="29"/>
      <c r="E8" s="52"/>
      <c r="F8" s="53"/>
      <c r="G8" s="18"/>
      <c r="H8" s="18"/>
      <c r="I8" s="18"/>
      <c r="J8" s="54"/>
      <c r="K8" s="55"/>
      <c r="L8" s="56"/>
      <c r="M8" s="55"/>
      <c r="N8" s="57"/>
      <c r="O8" s="58"/>
    </row>
    <row r="9" spans="1:15" ht="15.75">
      <c r="A9" s="18"/>
      <c r="B9" s="18"/>
      <c r="C9" s="59"/>
      <c r="D9" s="18"/>
      <c r="E9" s="18"/>
      <c r="F9" s="18"/>
      <c r="G9" s="37"/>
      <c r="H9" s="37"/>
      <c r="I9" s="37"/>
      <c r="J9" s="60" t="s">
        <v>15</v>
      </c>
      <c r="K9" s="31">
        <v>31</v>
      </c>
      <c r="L9" s="25" t="s">
        <v>16</v>
      </c>
      <c r="M9" s="31">
        <v>48.2</v>
      </c>
      <c r="N9" s="61" t="s">
        <v>21</v>
      </c>
      <c r="O9" s="58"/>
    </row>
    <row r="10" spans="1:15" ht="15.75">
      <c r="A10" s="62" t="s">
        <v>22</v>
      </c>
      <c r="C10" s="63"/>
      <c r="D10" s="63"/>
      <c r="E10" s="62"/>
      <c r="F10" s="64"/>
      <c r="G10" s="65"/>
      <c r="H10" s="62"/>
      <c r="I10" s="62"/>
      <c r="J10" s="66"/>
      <c r="K10" s="25"/>
      <c r="L10" s="25"/>
      <c r="M10" s="67"/>
      <c r="N10" s="61"/>
      <c r="O10" s="58"/>
    </row>
    <row r="11" spans="1:15" ht="15.75">
      <c r="A11" s="68"/>
      <c r="B11" s="37"/>
      <c r="C11" s="37"/>
      <c r="D11" s="37"/>
      <c r="E11" s="37"/>
      <c r="F11" s="37"/>
      <c r="G11" s="41"/>
      <c r="H11" s="37"/>
      <c r="I11" s="37"/>
      <c r="J11" s="66"/>
      <c r="K11" s="25"/>
      <c r="L11" s="16" t="s">
        <v>23</v>
      </c>
      <c r="M11" s="31">
        <v>57.7</v>
      </c>
      <c r="N11" s="61" t="s">
        <v>21</v>
      </c>
      <c r="O11" s="58"/>
    </row>
    <row r="12" spans="1:15" ht="15.75">
      <c r="A12" s="69" t="s">
        <v>24</v>
      </c>
      <c r="B12" s="70">
        <v>0.27239999999999998</v>
      </c>
      <c r="C12" s="71"/>
      <c r="D12" s="16" t="s">
        <v>25</v>
      </c>
      <c r="E12" s="24">
        <f>B13*COS(RADIANS(B7))+E7</f>
        <v>48.972449876207328</v>
      </c>
      <c r="F12" s="25" t="s">
        <v>9</v>
      </c>
      <c r="G12" s="51" t="s">
        <v>26</v>
      </c>
      <c r="H12" s="24">
        <f>E13+B14</f>
        <v>63.093848960003832</v>
      </c>
      <c r="I12" s="72" t="s">
        <v>9</v>
      </c>
      <c r="J12" s="66"/>
      <c r="K12" s="73" t="s">
        <v>27</v>
      </c>
      <c r="L12" s="25"/>
      <c r="M12" s="73" t="s">
        <v>28</v>
      </c>
      <c r="N12" s="74"/>
      <c r="O12" s="58"/>
    </row>
    <row r="13" spans="1:15" ht="15.75">
      <c r="A13" s="69" t="s">
        <v>29</v>
      </c>
      <c r="B13" s="75">
        <f>IF(E5="Yes",57.726,57.655)</f>
        <v>57.725999999999999</v>
      </c>
      <c r="C13" s="76" t="s">
        <v>9</v>
      </c>
      <c r="D13" s="16" t="s">
        <v>30</v>
      </c>
      <c r="E13" s="24">
        <f>E12-H4</f>
        <v>47.369286560003836</v>
      </c>
      <c r="F13" s="25" t="s">
        <v>9</v>
      </c>
      <c r="G13" s="51" t="s">
        <v>31</v>
      </c>
      <c r="H13" s="49">
        <f>H12-5</f>
        <v>58.093848960003832</v>
      </c>
      <c r="I13" s="72" t="s">
        <v>9</v>
      </c>
      <c r="J13" s="77" t="s">
        <v>32</v>
      </c>
      <c r="K13" s="78">
        <f>H13</f>
        <v>58.093848960003832</v>
      </c>
      <c r="L13" s="79" t="s">
        <v>9</v>
      </c>
      <c r="M13" s="80"/>
      <c r="N13" s="81" t="s">
        <v>9</v>
      </c>
      <c r="O13" s="58"/>
    </row>
    <row r="14" spans="1:15" ht="15.75">
      <c r="A14" s="16" t="s">
        <v>33</v>
      </c>
      <c r="B14" s="24">
        <f>B12*B13</f>
        <v>15.724562399999998</v>
      </c>
      <c r="C14" s="25" t="s">
        <v>9</v>
      </c>
      <c r="D14" s="18"/>
      <c r="E14" s="18"/>
      <c r="G14" s="82"/>
      <c r="H14" s="82"/>
      <c r="I14" s="25"/>
      <c r="J14" s="77" t="s">
        <v>34</v>
      </c>
      <c r="K14" s="83">
        <f>IF(E3="UL",H21,E21)</f>
        <v>3.535861187102924</v>
      </c>
      <c r="L14" s="79" t="s">
        <v>9</v>
      </c>
      <c r="M14" s="80"/>
      <c r="N14" s="81" t="s">
        <v>9</v>
      </c>
      <c r="O14" s="58"/>
    </row>
    <row r="15" spans="1:15" ht="15.75">
      <c r="B15" s="18"/>
      <c r="C15" s="18"/>
      <c r="D15" s="18"/>
      <c r="E15" s="18"/>
      <c r="F15" s="18"/>
      <c r="G15" s="82"/>
      <c r="H15" s="82"/>
      <c r="I15" s="84"/>
      <c r="J15" s="66"/>
      <c r="K15" s="85"/>
      <c r="L15" s="86" t="s">
        <v>35</v>
      </c>
      <c r="M15" s="87">
        <f>IF(E3="UL",30,0)</f>
        <v>30</v>
      </c>
      <c r="N15" s="81" t="s">
        <v>9</v>
      </c>
      <c r="O15" s="58"/>
    </row>
    <row r="16" spans="1:15" ht="15.75">
      <c r="A16" s="62" t="s">
        <v>36</v>
      </c>
      <c r="C16" s="63"/>
      <c r="D16" s="63"/>
      <c r="E16" s="88"/>
      <c r="F16" s="64"/>
      <c r="G16" s="62"/>
      <c r="H16" s="62"/>
      <c r="I16" s="88"/>
      <c r="J16" s="77" t="s">
        <v>18</v>
      </c>
      <c r="K16" s="89">
        <f>IF(H7&gt;0,H7,0)</f>
        <v>0</v>
      </c>
      <c r="L16" s="79" t="s">
        <v>9</v>
      </c>
      <c r="M16" s="78">
        <f>IF(H7&gt;0,0,ABS(H7))</f>
        <v>0</v>
      </c>
      <c r="N16" s="81" t="s">
        <v>9</v>
      </c>
      <c r="O16" s="58"/>
    </row>
    <row r="17" spans="1:15" ht="15.75">
      <c r="A17" s="90"/>
      <c r="B17" s="25"/>
      <c r="C17" s="37"/>
      <c r="D17" s="37"/>
      <c r="E17" s="37"/>
      <c r="F17" s="37"/>
      <c r="G17" s="37"/>
      <c r="H17" s="37"/>
      <c r="I17" s="37"/>
      <c r="J17" s="77" t="s">
        <v>37</v>
      </c>
      <c r="K17" s="91">
        <f>K13+K14+K16</f>
        <v>61.629710147106756</v>
      </c>
      <c r="L17" s="79" t="s">
        <v>9</v>
      </c>
      <c r="M17" s="91">
        <f>M13+M14+M15+M16</f>
        <v>30</v>
      </c>
      <c r="N17" s="81" t="s">
        <v>9</v>
      </c>
      <c r="O17" s="58"/>
    </row>
    <row r="18" spans="1:15" ht="15.75">
      <c r="A18" s="69" t="s">
        <v>24</v>
      </c>
      <c r="B18" s="70">
        <v>0.27239999999999998</v>
      </c>
      <c r="D18" s="16" t="s">
        <v>38</v>
      </c>
      <c r="E18" s="24">
        <f>B19*COS(RADIANS(B7))+E7</f>
        <v>48.95035346331025</v>
      </c>
      <c r="F18" s="25" t="s">
        <v>9</v>
      </c>
      <c r="G18" s="18"/>
      <c r="H18" s="18"/>
      <c r="I18" s="72"/>
      <c r="J18" s="66"/>
      <c r="K18" s="16" t="s">
        <v>39</v>
      </c>
      <c r="L18" s="92">
        <f>K17-M17</f>
        <v>31.629710147106756</v>
      </c>
      <c r="M18" s="67" t="s">
        <v>21</v>
      </c>
      <c r="N18" s="74"/>
      <c r="O18" s="58"/>
    </row>
    <row r="19" spans="1:15" ht="15.75">
      <c r="A19" s="93" t="s">
        <v>40</v>
      </c>
      <c r="B19" s="94">
        <f>M11</f>
        <v>57.7</v>
      </c>
      <c r="C19" s="47" t="s">
        <v>9</v>
      </c>
      <c r="D19" s="16" t="s">
        <v>41</v>
      </c>
      <c r="E19" s="24">
        <f>E18-H4</f>
        <v>47.347190147106758</v>
      </c>
      <c r="F19" s="25" t="s">
        <v>9</v>
      </c>
      <c r="G19" s="16" t="s">
        <v>42</v>
      </c>
      <c r="H19" s="24">
        <f>E18-H4-B20</f>
        <v>31.629710147106756</v>
      </c>
      <c r="I19" s="25" t="s">
        <v>9</v>
      </c>
      <c r="J19" s="66"/>
      <c r="K19" s="95"/>
      <c r="L19" s="96"/>
      <c r="M19" s="25"/>
      <c r="N19" s="74"/>
      <c r="O19" s="58"/>
    </row>
    <row r="20" spans="1:15" ht="15.75">
      <c r="A20" s="16" t="s">
        <v>43</v>
      </c>
      <c r="B20" s="24">
        <f>B18*B19</f>
        <v>15.71748</v>
      </c>
      <c r="C20" s="25" t="s">
        <v>9</v>
      </c>
      <c r="D20" s="16" t="s">
        <v>44</v>
      </c>
      <c r="E20" s="24">
        <f>E18-H4+B20</f>
        <v>63.06467014710676</v>
      </c>
      <c r="F20" s="25" t="s">
        <v>9</v>
      </c>
      <c r="G20" s="16" t="s">
        <v>45</v>
      </c>
      <c r="H20" s="24">
        <f>H19+30</f>
        <v>61.629710147106756</v>
      </c>
      <c r="I20" s="25" t="s">
        <v>9</v>
      </c>
      <c r="J20" s="97" t="s">
        <v>46</v>
      </c>
      <c r="K20" s="98">
        <f>TRUNC(B8)</f>
        <v>32</v>
      </c>
      <c r="L20" s="25" t="s">
        <v>16</v>
      </c>
      <c r="M20" s="99">
        <f>IF(K20&gt;0,ABS((B8-K20)*60), IF(K20=0,B8*60,ABS(B8-K20)*60))</f>
        <v>19.829710147106994</v>
      </c>
      <c r="N20" s="81" t="s">
        <v>9</v>
      </c>
      <c r="O20" s="58"/>
    </row>
    <row r="21" spans="1:15" ht="16.5" thickBot="1">
      <c r="A21" s="69"/>
      <c r="B21" s="29"/>
      <c r="C21" s="100"/>
      <c r="D21" s="16" t="s">
        <v>47</v>
      </c>
      <c r="E21" s="101">
        <f>E20-H13</f>
        <v>4.9708211871029278</v>
      </c>
      <c r="F21" s="25" t="s">
        <v>9</v>
      </c>
      <c r="G21" s="16" t="s">
        <v>48</v>
      </c>
      <c r="H21" s="101">
        <f>H20-H13</f>
        <v>3.535861187102924</v>
      </c>
      <c r="I21" s="25"/>
      <c r="J21" s="102"/>
      <c r="K21" s="103"/>
      <c r="L21" s="104"/>
      <c r="M21" s="105"/>
      <c r="N21" s="106"/>
      <c r="O21" s="58"/>
    </row>
    <row r="22" spans="1:15" ht="15.75">
      <c r="A22" s="107"/>
      <c r="C22" s="18"/>
      <c r="E22" s="29"/>
      <c r="F22" s="25"/>
      <c r="G22" s="18"/>
      <c r="H22" s="18"/>
      <c r="I22" s="25"/>
      <c r="J22" s="18"/>
      <c r="K22" s="18"/>
      <c r="L22" s="18"/>
      <c r="M22" s="18"/>
      <c r="N22" s="18"/>
      <c r="O22" s="58"/>
    </row>
    <row r="23" spans="1:15">
      <c r="B23" s="18"/>
      <c r="D23" s="18"/>
      <c r="E23" s="18"/>
      <c r="F23" s="18"/>
      <c r="G23" s="18"/>
      <c r="H23" s="18"/>
      <c r="J23" s="18"/>
      <c r="K23" s="18"/>
      <c r="L23" s="18"/>
      <c r="M23" s="18"/>
      <c r="N23" s="18"/>
      <c r="O23" s="7"/>
    </row>
    <row r="24" spans="1:15">
      <c r="A24" s="108"/>
      <c r="B24" s="109"/>
      <c r="C24" s="109"/>
      <c r="D24" s="109"/>
      <c r="E24" s="109"/>
      <c r="F24" s="109"/>
      <c r="G24" s="109"/>
      <c r="H24" s="109"/>
      <c r="I24" s="109"/>
      <c r="J24" s="110"/>
      <c r="K24" s="110"/>
      <c r="L24" s="110"/>
      <c r="M24" s="110"/>
      <c r="N24" s="110"/>
      <c r="O24" s="111"/>
    </row>
  </sheetData>
  <sheetProtection password="D816" sheet="1" objects="1" scenarios="1"/>
  <dataValidations count="9">
    <dataValidation type="decimal" allowBlank="1" showInputMessage="1" showErrorMessage="1" sqref="M11">
      <formula1>53</formula1>
      <formula2>62</formula2>
    </dataValidation>
    <dataValidation type="decimal" allowBlank="1" showInputMessage="1" showErrorMessage="1" sqref="M9">
      <formula1>0</formula1>
      <formula2>59.99</formula2>
    </dataValidation>
    <dataValidation type="whole" allowBlank="1" showInputMessage="1" showErrorMessage="1" sqref="K9">
      <formula1>0</formula1>
      <formula2>89</formula2>
    </dataValidation>
    <dataValidation type="list" allowBlank="1" showInputMessage="1" showErrorMessage="1" sqref="E3">
      <formula1>"LL,UL"</formula1>
    </dataValidation>
    <dataValidation type="list" allowBlank="1" showInputMessage="1" showErrorMessage="1" sqref="E5">
      <formula1>"Yes,No"</formula1>
    </dataValidation>
    <dataValidation type="whole" allowBlank="1" showInputMessage="1" showErrorMessage="1" error="Min Value 965; Max Value 1053" sqref="M3">
      <formula1>965</formula1>
      <formula2>1053</formula2>
    </dataValidation>
    <dataValidation type="decimal" allowBlank="1" showInputMessage="1" showErrorMessage="1" error="Min Value -42; Max Value 54" sqref="M5 F8">
      <formula1>-40</formula1>
      <formula2>60</formula2>
    </dataValidation>
    <dataValidation type="decimal" allowBlank="1" showInputMessage="1" showErrorMessage="1" error="Min Value 0.0; Max Value 59.9" sqref="M15">
      <formula1>0</formula1>
      <formula2>59.9</formula2>
    </dataValidation>
    <dataValidation type="list" allowBlank="1" showInputMessage="1" showErrorMessage="1" sqref="M6:M7 N4">
      <formula1>"LL,UL, --"</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dc:creator>
  <cp:lastModifiedBy>Ron </cp:lastModifiedBy>
  <dcterms:created xsi:type="dcterms:W3CDTF">2015-05-22T17:00:34Z</dcterms:created>
  <dcterms:modified xsi:type="dcterms:W3CDTF">2015-05-22T17:06:08Z</dcterms:modified>
</cp:coreProperties>
</file>