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3"/>
  </bookViews>
  <sheets>
    <sheet name="Worsley Calculator" sheetId="1" r:id="rId1"/>
    <sheet name="24April1916" sheetId="2" r:id="rId2"/>
    <sheet name="26April1916" sheetId="3" r:id="rId3"/>
    <sheet name="29April1916" sheetId="4" r:id="rId4"/>
    <sheet name="4May1016 Reconstruction" sheetId="5" r:id="rId5"/>
    <sheet name="7May1916 1st Obs" sheetId="6" r:id="rId6"/>
    <sheet name="7May1916 2nd Obs" sheetId="7" r:id="rId7"/>
    <sheet name="7May1916 3rd Obs" sheetId="8" r:id="rId8"/>
  </sheets>
  <definedNames/>
  <calcPr fullCalcOnLoad="1"/>
</workbook>
</file>

<file path=xl/sharedStrings.xml><?xml version="1.0" encoding="utf-8"?>
<sst xmlns="http://schemas.openxmlformats.org/spreadsheetml/2006/main" count="272" uniqueCount="32">
  <si>
    <t>hrs</t>
  </si>
  <si>
    <t>mins</t>
  </si>
  <si>
    <t>sec</t>
  </si>
  <si>
    <t>decimal</t>
  </si>
  <si>
    <t>Time</t>
  </si>
  <si>
    <t>Chron. Correction</t>
  </si>
  <si>
    <t>Corrected Time</t>
  </si>
  <si>
    <t>Equation of Time</t>
  </si>
  <si>
    <t>Sun Lower Limb</t>
  </si>
  <si>
    <t>deg</t>
  </si>
  <si>
    <t>min</t>
  </si>
  <si>
    <t>Correction</t>
  </si>
  <si>
    <t>Sun Altitude</t>
  </si>
  <si>
    <t>Estimated Latitude</t>
  </si>
  <si>
    <t>Polar Distance</t>
  </si>
  <si>
    <t>Sun's Declination</t>
  </si>
  <si>
    <t>Hemi</t>
  </si>
  <si>
    <t xml:space="preserve"> </t>
  </si>
  <si>
    <t>N</t>
  </si>
  <si>
    <t>Sum</t>
  </si>
  <si>
    <t>half sum</t>
  </si>
  <si>
    <t>Trig</t>
  </si>
  <si>
    <t>Remainder</t>
  </si>
  <si>
    <t>Sum of 4 Logarithms</t>
  </si>
  <si>
    <t>Reject 30 in Index</t>
  </si>
  <si>
    <t>Arc Haversine (deg)</t>
  </si>
  <si>
    <t>Arc Haversine (time)</t>
  </si>
  <si>
    <t>Time Difference</t>
  </si>
  <si>
    <t>Longitude</t>
  </si>
  <si>
    <t>Worsley's Format</t>
  </si>
  <si>
    <t>A</t>
  </si>
  <si>
    <t>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</si>
</sst>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[$-409]d\-mmm\-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1" fontId="0" fillId="35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5</v>
      </c>
      <c r="D2" s="4">
        <v>10</v>
      </c>
      <c r="E2" s="4">
        <v>14</v>
      </c>
      <c r="F2" s="8">
        <f>C2+D2/60+E2/3600</f>
        <v>5.170555555555556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13</v>
      </c>
      <c r="E3" s="4">
        <v>0</v>
      </c>
      <c r="F3" s="8">
        <f>C3+D3/60+E3/3600</f>
        <v>0.21666666666666667</v>
      </c>
      <c r="G3" s="1"/>
      <c r="I3" s="9">
        <f>C2</f>
        <v>5</v>
      </c>
      <c r="J3" s="9">
        <f>D2</f>
        <v>10</v>
      </c>
      <c r="K3" s="9">
        <f>E2</f>
        <v>14</v>
      </c>
      <c r="L3" s="9"/>
      <c r="M3" s="9">
        <f>C8</f>
        <v>9</v>
      </c>
      <c r="N3" s="9">
        <f>D8</f>
        <v>49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5</v>
      </c>
      <c r="D4" s="1">
        <f>INT((F4-C4)*60)</f>
        <v>23</v>
      </c>
      <c r="E4" s="1">
        <f>ROUND((F4-C4-D4/60)*3600,0)</f>
        <v>14</v>
      </c>
      <c r="F4" s="8">
        <f>F2+F3</f>
        <v>5.387222222222222</v>
      </c>
      <c r="G4" s="1"/>
      <c r="I4" s="9"/>
      <c r="J4" s="9">
        <f aca="true" t="shared" si="0" ref="J4:K7">D3</f>
        <v>13</v>
      </c>
      <c r="K4" s="9">
        <f t="shared" si="0"/>
        <v>0</v>
      </c>
      <c r="L4" s="9"/>
      <c r="M4" s="9"/>
      <c r="N4" s="9">
        <f aca="true" t="shared" si="1" ref="N4:O6">D9</f>
        <v>8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3</v>
      </c>
      <c r="E5">
        <v>33</v>
      </c>
      <c r="F5" s="8">
        <f>C5+D5/60+E5/3600</f>
        <v>0.05916666666666667</v>
      </c>
      <c r="G5" s="1"/>
      <c r="I5" s="13">
        <f>C4</f>
        <v>5</v>
      </c>
      <c r="J5" s="13">
        <f t="shared" si="0"/>
        <v>23</v>
      </c>
      <c r="K5" s="13">
        <f t="shared" si="0"/>
        <v>14</v>
      </c>
      <c r="L5" s="9"/>
      <c r="M5" s="13">
        <f>C10</f>
        <v>9</v>
      </c>
      <c r="N5" s="13">
        <f t="shared" si="1"/>
        <v>57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5</v>
      </c>
      <c r="D6" s="1">
        <f>INT((F6-C6)*60)</f>
        <v>26</v>
      </c>
      <c r="E6" s="1">
        <f>ROUND((F6-C6-D6/60)*3600,0)</f>
        <v>47</v>
      </c>
      <c r="F6" s="8">
        <f>F4+F5</f>
        <v>5.446388888888889</v>
      </c>
      <c r="G6" s="1"/>
      <c r="I6" s="9"/>
      <c r="J6" s="9">
        <f t="shared" si="0"/>
        <v>3</v>
      </c>
      <c r="K6" s="9">
        <f t="shared" si="0"/>
        <v>33</v>
      </c>
      <c r="L6" s="9"/>
      <c r="M6" s="9">
        <f>C11</f>
        <v>54</v>
      </c>
      <c r="N6" s="9">
        <f t="shared" si="1"/>
        <v>33</v>
      </c>
      <c r="O6" s="9">
        <f t="shared" si="1"/>
        <v>0</v>
      </c>
      <c r="P6" s="10">
        <f>G11-INT(G11)</f>
        <v>0.23658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5</v>
      </c>
      <c r="J7" s="13">
        <f t="shared" si="0"/>
        <v>26</v>
      </c>
      <c r="K7" s="13">
        <f t="shared" si="0"/>
        <v>47</v>
      </c>
      <c r="L7" s="9"/>
      <c r="M7" s="13">
        <f aca="true" t="shared" si="2" ref="M7:O10">C13</f>
        <v>106</v>
      </c>
      <c r="N7" s="13">
        <f t="shared" si="2"/>
        <v>52</v>
      </c>
      <c r="O7" s="13">
        <f t="shared" si="2"/>
        <v>0</v>
      </c>
      <c r="P7" s="10">
        <f>G13-INT(G13)</f>
        <v>0.019099999999999895</v>
      </c>
    </row>
    <row r="8" spans="1:16" ht="15">
      <c r="A8" s="1" t="s">
        <v>8</v>
      </c>
      <c r="B8" s="4" t="s">
        <v>31</v>
      </c>
      <c r="C8">
        <v>9</v>
      </c>
      <c r="D8">
        <v>49</v>
      </c>
      <c r="E8">
        <v>0</v>
      </c>
      <c r="F8" s="8">
        <f>C8+D8/60+E8/3600</f>
        <v>9.816666666666666</v>
      </c>
      <c r="G8" s="1"/>
      <c r="I8" s="13">
        <f>C20</f>
        <v>2</v>
      </c>
      <c r="J8" s="13">
        <f>D20</f>
        <v>50</v>
      </c>
      <c r="K8" s="13">
        <f>E20</f>
        <v>3</v>
      </c>
      <c r="L8" s="9"/>
      <c r="M8" s="13">
        <f t="shared" si="2"/>
        <v>171</v>
      </c>
      <c r="N8" s="13">
        <f t="shared" si="2"/>
        <v>22</v>
      </c>
      <c r="O8" s="13">
        <f t="shared" si="2"/>
        <v>0</v>
      </c>
      <c r="P8" s="10">
        <f>G15-INT(G15)</f>
        <v>0.8766099999999994</v>
      </c>
    </row>
    <row r="9" spans="1:16" ht="15">
      <c r="A9" s="1" t="s">
        <v>11</v>
      </c>
      <c r="B9" s="1"/>
      <c r="C9" s="1"/>
      <c r="D9">
        <v>8</v>
      </c>
      <c r="E9">
        <v>0</v>
      </c>
      <c r="F9" s="8">
        <f>C9+D9/60+E9/3600</f>
        <v>0.13333333333333333</v>
      </c>
      <c r="G9" s="1"/>
      <c r="I9" s="13">
        <f aca="true" t="shared" si="3" ref="I9:K10">C22</f>
        <v>2</v>
      </c>
      <c r="J9" s="13">
        <f t="shared" si="3"/>
        <v>36</v>
      </c>
      <c r="K9" s="13">
        <f t="shared" si="3"/>
        <v>44</v>
      </c>
      <c r="L9" s="9"/>
      <c r="M9" s="13">
        <f t="shared" si="2"/>
        <v>85</v>
      </c>
      <c r="N9" s="13">
        <f t="shared" si="2"/>
        <v>41</v>
      </c>
      <c r="O9" s="13">
        <f t="shared" si="2"/>
        <v>0</v>
      </c>
      <c r="P9" s="10">
        <f>G16-INT(G16)</f>
        <v>0.9863999999999997</v>
      </c>
    </row>
    <row r="10" spans="1:16" ht="15">
      <c r="A10" s="1" t="s">
        <v>12</v>
      </c>
      <c r="B10" s="1"/>
      <c r="C10" s="3">
        <f>INT(F10)</f>
        <v>9</v>
      </c>
      <c r="D10" s="1">
        <f>INT((F10-C10)*60)</f>
        <v>57</v>
      </c>
      <c r="E10" s="1">
        <f>ROUND((F10-C10-D10/60)*3600,0)</f>
        <v>0</v>
      </c>
      <c r="F10" s="8">
        <f>F8+F9</f>
        <v>9.95</v>
      </c>
      <c r="G10" s="1" t="s">
        <v>17</v>
      </c>
      <c r="I10" s="13">
        <f t="shared" si="3"/>
        <v>39</v>
      </c>
      <c r="J10" s="13">
        <f t="shared" si="3"/>
        <v>11</v>
      </c>
      <c r="K10" s="13">
        <f t="shared" si="3"/>
        <v>4</v>
      </c>
      <c r="L10" s="9"/>
      <c r="M10" s="13">
        <f t="shared" si="2"/>
        <v>75</v>
      </c>
      <c r="N10" s="13">
        <f t="shared" si="2"/>
        <v>44</v>
      </c>
      <c r="O10" s="13">
        <f t="shared" si="2"/>
        <v>0</v>
      </c>
      <c r="P10" s="10">
        <f>SUM(P6:P9)-INT(SUM(P6:P9))</f>
        <v>0.11868999999999907</v>
      </c>
    </row>
    <row r="11" spans="1:16" ht="15">
      <c r="A11" s="1" t="s">
        <v>13</v>
      </c>
      <c r="B11" s="1" t="s">
        <v>17</v>
      </c>
      <c r="C11">
        <v>54</v>
      </c>
      <c r="D11">
        <v>33</v>
      </c>
      <c r="E11">
        <v>0</v>
      </c>
      <c r="F11" s="8">
        <f>C11+D11/60+E11/3600</f>
        <v>54.55</v>
      </c>
      <c r="G11" s="2">
        <f>ROUND(10+LOG(1/COS(RADIANS(F11))),5)</f>
        <v>10.23658</v>
      </c>
      <c r="P11" s="12"/>
    </row>
    <row r="12" spans="1:7" ht="15">
      <c r="A12" s="1" t="s">
        <v>15</v>
      </c>
      <c r="B12" s="4" t="s">
        <v>18</v>
      </c>
      <c r="C12">
        <v>16</v>
      </c>
      <c r="D12">
        <v>52</v>
      </c>
      <c r="E12" s="1"/>
      <c r="F12" s="8">
        <f>(C12+D12/60+E12/3600)*IF(UPPER(B12)="N",1,-1)</f>
        <v>16.866666666666667</v>
      </c>
      <c r="G12" s="2"/>
    </row>
    <row r="13" spans="1:7" ht="15">
      <c r="A13" s="1" t="s">
        <v>14</v>
      </c>
      <c r="B13" s="1"/>
      <c r="C13" s="3">
        <f>INT(F13)</f>
        <v>106</v>
      </c>
      <c r="D13" s="1">
        <f>INT((F13-C13)*60)</f>
        <v>52</v>
      </c>
      <c r="E13" s="1">
        <f>ROUND((F13-C13-D13/60)*3600,0)</f>
        <v>0</v>
      </c>
      <c r="F13" s="8">
        <f>90+F12</f>
        <v>106.86666666666667</v>
      </c>
      <c r="G13" s="2">
        <f>ROUND(10+LOG(1/SIN(RADIANS(F13))),5)</f>
        <v>10.0191</v>
      </c>
    </row>
    <row r="14" spans="1:7" ht="15">
      <c r="A14" s="1" t="s">
        <v>19</v>
      </c>
      <c r="B14" s="1"/>
      <c r="C14" s="3">
        <f>INT(F14)</f>
        <v>171</v>
      </c>
      <c r="D14" s="1">
        <f>INT((F14-C14)*60)</f>
        <v>22</v>
      </c>
      <c r="E14" s="1">
        <f>ROUND((F14-C14-D14/60)*3600,0)</f>
        <v>0</v>
      </c>
      <c r="F14" s="8">
        <f>F13+F11+F10</f>
        <v>171.36666666666667</v>
      </c>
      <c r="G14" s="2"/>
    </row>
    <row r="15" spans="1:7" ht="15">
      <c r="A15" s="1" t="s">
        <v>20</v>
      </c>
      <c r="B15" s="1"/>
      <c r="C15" s="3">
        <f>INT(F15)</f>
        <v>85</v>
      </c>
      <c r="D15" s="1">
        <f>INT((F15-C15)*60)</f>
        <v>41</v>
      </c>
      <c r="E15" s="1">
        <f>ROUND((F15-C15-D15/60)*3600,0)</f>
        <v>0</v>
      </c>
      <c r="F15" s="8">
        <f>F14/2</f>
        <v>85.68333333333334</v>
      </c>
      <c r="G15" s="2">
        <f>ROUND(10+LOG(COS(RADIANS(F15))),5)</f>
        <v>8.87661</v>
      </c>
    </row>
    <row r="16" spans="1:7" ht="15">
      <c r="A16" s="1" t="s">
        <v>22</v>
      </c>
      <c r="B16" s="1"/>
      <c r="C16" s="3">
        <f>INT(F16)</f>
        <v>75</v>
      </c>
      <c r="D16" s="1">
        <f>INT((F16-C16)*60)</f>
        <v>44</v>
      </c>
      <c r="E16" s="1">
        <f>ROUND((F16-C16-D16/60)*3600,0)</f>
        <v>0</v>
      </c>
      <c r="F16" s="8">
        <f>F15-F10</f>
        <v>75.73333333333333</v>
      </c>
      <c r="G16" s="2">
        <f>ROUND(10+LOG(SIN(RADIANS(F16))),5)</f>
        <v>9.9864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39.11869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9.11869</v>
      </c>
    </row>
    <row r="19" spans="1:7" ht="15">
      <c r="A19" s="1" t="s">
        <v>25</v>
      </c>
      <c r="B19" s="1"/>
      <c r="C19" s="3">
        <f>INT(F19)</f>
        <v>42</v>
      </c>
      <c r="D19" s="1">
        <f>INT((F19-C19)*60)</f>
        <v>30</v>
      </c>
      <c r="E19" s="1">
        <f>ROUND((F19-C19-D19/60)*3600,0)</f>
        <v>41</v>
      </c>
      <c r="F19" s="1">
        <f>DEGREES(2*ASIN(SQRT(10^(G18-10))))</f>
        <v>42.511414691940445</v>
      </c>
      <c r="G19" s="1"/>
    </row>
    <row r="20" spans="1:7" ht="15">
      <c r="A20" s="1" t="s">
        <v>26</v>
      </c>
      <c r="B20" s="1"/>
      <c r="C20" s="3">
        <f>INT(F20)</f>
        <v>2</v>
      </c>
      <c r="D20" s="1">
        <f>INT((F20-C20)*60)</f>
        <v>50</v>
      </c>
      <c r="E20" s="1">
        <f>ROUND((F20-C20-D20/60)*3600,0)</f>
        <v>3</v>
      </c>
      <c r="F20" s="1">
        <f>IF(UPPER(B8)="A",24-F19/15,F19/15)</f>
        <v>2.83409431279603</v>
      </c>
      <c r="G20" s="1"/>
    </row>
    <row r="21" spans="1:7" ht="15">
      <c r="A21" s="1" t="str">
        <f>A6</f>
        <v>Corrected Time</v>
      </c>
      <c r="B21" s="1"/>
      <c r="C21" s="1">
        <f>C6</f>
        <v>5</v>
      </c>
      <c r="D21" s="1">
        <f>D6</f>
        <v>26</v>
      </c>
      <c r="E21" s="1">
        <f>E6</f>
        <v>47</v>
      </c>
      <c r="F21" s="1">
        <f>F6</f>
        <v>5.446388888888889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36</v>
      </c>
      <c r="E22" s="1">
        <f>ROUND((F22-C22-D22/60)*3600,0)</f>
        <v>44</v>
      </c>
      <c r="F22" s="1">
        <f>IF((F21-F20)&lt;0,24+F21-F20,F21-F20)</f>
        <v>2.6122945760928595</v>
      </c>
      <c r="G22" s="1"/>
    </row>
    <row r="23" spans="1:7" ht="15">
      <c r="A23" s="5" t="s">
        <v>28</v>
      </c>
      <c r="B23" s="5"/>
      <c r="C23" s="11">
        <f>INT(F23)</f>
        <v>39</v>
      </c>
      <c r="D23" s="5">
        <f>INT((F23-C23)*60)</f>
        <v>11</v>
      </c>
      <c r="E23" s="5">
        <f>ROUND((F23-C23-D23/60)*3600,0)</f>
        <v>4</v>
      </c>
      <c r="F23" s="5">
        <f>F22*15</f>
        <v>39.184418641392895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3" sqref="I3:P10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24</v>
      </c>
      <c r="D2" s="4">
        <v>40</v>
      </c>
      <c r="E2" s="4">
        <v>1</v>
      </c>
      <c r="F2" s="8">
        <f>C2+D2/60+E2/3600</f>
        <v>24.666944444444447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0</v>
      </c>
      <c r="E3" s="4">
        <v>0</v>
      </c>
      <c r="F3" s="8">
        <f>C3+D3/60+E3/3600</f>
        <v>0</v>
      </c>
      <c r="G3" s="1"/>
      <c r="I3" s="9">
        <f>C2</f>
        <v>24</v>
      </c>
      <c r="J3" s="9">
        <f>D2</f>
        <v>40</v>
      </c>
      <c r="K3" s="9">
        <f>E2</f>
        <v>1</v>
      </c>
      <c r="L3" s="9"/>
      <c r="M3" s="9">
        <f>C8</f>
        <v>8</v>
      </c>
      <c r="N3" s="9">
        <f>D8</f>
        <v>21</v>
      </c>
      <c r="O3" s="9">
        <f>E8</f>
        <v>30</v>
      </c>
      <c r="P3" s="9"/>
    </row>
    <row r="4" spans="1:16" ht="15">
      <c r="A4" s="1" t="s">
        <v>6</v>
      </c>
      <c r="B4" s="1"/>
      <c r="C4" s="3">
        <f>INT(F4)</f>
        <v>24</v>
      </c>
      <c r="D4" s="1">
        <f>INT((F4-C4)*60)</f>
        <v>40</v>
      </c>
      <c r="E4" s="1">
        <f>ROUND((F4-C4-D4/60)*3600,0)</f>
        <v>1</v>
      </c>
      <c r="F4" s="8">
        <f>F2+F3</f>
        <v>24.666944444444447</v>
      </c>
      <c r="G4" s="1"/>
      <c r="I4" s="9"/>
      <c r="J4" s="9">
        <f aca="true" t="shared" si="0" ref="J4:K7">D3</f>
        <v>0</v>
      </c>
      <c r="K4" s="9">
        <f t="shared" si="0"/>
        <v>0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1</v>
      </c>
      <c r="E5">
        <v>53</v>
      </c>
      <c r="F5" s="8">
        <f>C5+D5/60+E5/3600</f>
        <v>0.03138888888888889</v>
      </c>
      <c r="G5" s="1"/>
      <c r="I5" s="13">
        <f>C4</f>
        <v>24</v>
      </c>
      <c r="J5" s="13">
        <f t="shared" si="0"/>
        <v>40</v>
      </c>
      <c r="K5" s="13">
        <f t="shared" si="0"/>
        <v>1</v>
      </c>
      <c r="L5" s="9"/>
      <c r="M5" s="13">
        <f>C10</f>
        <v>8</v>
      </c>
      <c r="N5" s="13">
        <f t="shared" si="1"/>
        <v>21</v>
      </c>
      <c r="O5" s="13">
        <f t="shared" si="1"/>
        <v>30</v>
      </c>
      <c r="P5" s="9"/>
    </row>
    <row r="6" spans="1:16" ht="15">
      <c r="A6" s="1" t="s">
        <v>6</v>
      </c>
      <c r="B6" s="1"/>
      <c r="C6" s="3">
        <f>INT(F6)</f>
        <v>24</v>
      </c>
      <c r="D6" s="1">
        <f>INT((F6-C6)*60)</f>
        <v>41</v>
      </c>
      <c r="E6" s="1">
        <f>ROUND((F6-C6-D6/60)*3600,0)</f>
        <v>54</v>
      </c>
      <c r="F6" s="8">
        <f>F4+F5</f>
        <v>24.698333333333334</v>
      </c>
      <c r="G6" s="1"/>
      <c r="I6" s="9"/>
      <c r="J6" s="9">
        <f t="shared" si="0"/>
        <v>1</v>
      </c>
      <c r="K6" s="9">
        <f t="shared" si="0"/>
        <v>53</v>
      </c>
      <c r="L6" s="9"/>
      <c r="M6" s="9">
        <f>C11</f>
        <v>61</v>
      </c>
      <c r="N6" s="9">
        <f t="shared" si="1"/>
        <v>4</v>
      </c>
      <c r="O6" s="9">
        <f t="shared" si="1"/>
        <v>0</v>
      </c>
      <c r="P6" s="10">
        <f>G11-INT(G11)</f>
        <v>0.31534000000000084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24</v>
      </c>
      <c r="J7" s="13">
        <f t="shared" si="0"/>
        <v>41</v>
      </c>
      <c r="K7" s="13">
        <f t="shared" si="0"/>
        <v>54</v>
      </c>
      <c r="L7" s="9"/>
      <c r="M7" s="13">
        <f aca="true" t="shared" si="2" ref="M7:O10">C13</f>
        <v>102</v>
      </c>
      <c r="N7" s="13">
        <f t="shared" si="2"/>
        <v>51</v>
      </c>
      <c r="O7" s="13">
        <f t="shared" si="2"/>
        <v>30</v>
      </c>
      <c r="P7" s="10">
        <f>G13-INT(G13)</f>
        <v>0.011029999999999873</v>
      </c>
    </row>
    <row r="8" spans="1:16" ht="15">
      <c r="A8" s="1" t="s">
        <v>8</v>
      </c>
      <c r="B8" s="4" t="s">
        <v>30</v>
      </c>
      <c r="C8">
        <v>8</v>
      </c>
      <c r="D8">
        <v>21</v>
      </c>
      <c r="E8">
        <v>30</v>
      </c>
      <c r="F8" s="8">
        <f>C8+D8/60+E8/3600</f>
        <v>8.358333333333333</v>
      </c>
      <c r="G8" s="1"/>
      <c r="I8" s="13">
        <f>C20</f>
        <v>21</v>
      </c>
      <c r="J8" s="13">
        <f>D20</f>
        <v>4</v>
      </c>
      <c r="K8" s="13">
        <f>E20</f>
        <v>36</v>
      </c>
      <c r="L8" s="9"/>
      <c r="M8" s="13">
        <f t="shared" si="2"/>
        <v>172</v>
      </c>
      <c r="N8" s="13">
        <f t="shared" si="2"/>
        <v>16</v>
      </c>
      <c r="O8" s="13">
        <f t="shared" si="2"/>
        <v>60</v>
      </c>
      <c r="P8" s="10">
        <f>G15-INT(G15)</f>
        <v>0.8279499999999995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3</v>
      </c>
      <c r="J9" s="13">
        <f t="shared" si="3"/>
        <v>37</v>
      </c>
      <c r="K9" s="13">
        <f t="shared" si="3"/>
        <v>18</v>
      </c>
      <c r="L9" s="9"/>
      <c r="M9" s="13">
        <f t="shared" si="2"/>
        <v>86</v>
      </c>
      <c r="N9" s="13">
        <f t="shared" si="2"/>
        <v>8</v>
      </c>
      <c r="O9" s="13">
        <f t="shared" si="2"/>
        <v>30</v>
      </c>
      <c r="P9" s="10">
        <f>G16-INT(G16)</f>
        <v>0.9900500000000001</v>
      </c>
    </row>
    <row r="10" spans="1:16" ht="15">
      <c r="A10" s="1" t="s">
        <v>12</v>
      </c>
      <c r="B10" s="1"/>
      <c r="C10" s="3">
        <f>INT(F10)</f>
        <v>8</v>
      </c>
      <c r="D10" s="1">
        <f>INT((F10-C10)*60)</f>
        <v>21</v>
      </c>
      <c r="E10" s="1">
        <f>ROUND((F10-C10-D10/60)*3600,0)</f>
        <v>30</v>
      </c>
      <c r="F10" s="8">
        <f>F8+F9</f>
        <v>8.358333333333333</v>
      </c>
      <c r="G10" s="1" t="s">
        <v>17</v>
      </c>
      <c r="I10" s="13">
        <f t="shared" si="3"/>
        <v>54</v>
      </c>
      <c r="J10" s="13">
        <f t="shared" si="3"/>
        <v>19</v>
      </c>
      <c r="K10" s="13">
        <f t="shared" si="3"/>
        <v>37</v>
      </c>
      <c r="L10" s="9"/>
      <c r="M10" s="13">
        <f t="shared" si="2"/>
        <v>77</v>
      </c>
      <c r="N10" s="13">
        <f t="shared" si="2"/>
        <v>46</v>
      </c>
      <c r="O10" s="13">
        <f t="shared" si="2"/>
        <v>60</v>
      </c>
      <c r="P10" s="10">
        <f>SUM(P6:P9)-INT(SUM(P6:P9))</f>
        <v>0.14437000000000033</v>
      </c>
    </row>
    <row r="11" spans="1:16" ht="15">
      <c r="A11" s="1" t="s">
        <v>13</v>
      </c>
      <c r="B11" s="1" t="s">
        <v>17</v>
      </c>
      <c r="C11">
        <v>61</v>
      </c>
      <c r="D11">
        <v>4</v>
      </c>
      <c r="E11">
        <v>0</v>
      </c>
      <c r="F11" s="8">
        <f>C11+D11/60+E11/3600</f>
        <v>61.06666666666667</v>
      </c>
      <c r="G11" s="2">
        <f>ROUND(10+LOG(1/COS(RADIANS(F11))),5)</f>
        <v>10.31534</v>
      </c>
      <c r="P11" s="12"/>
    </row>
    <row r="12" spans="1:7" ht="15">
      <c r="A12" s="1" t="s">
        <v>15</v>
      </c>
      <c r="B12" s="4" t="s">
        <v>18</v>
      </c>
      <c r="C12">
        <v>12</v>
      </c>
      <c r="D12">
        <v>51.5</v>
      </c>
      <c r="E12" s="1"/>
      <c r="F12" s="8">
        <f>(C12+D12/60+E12/3600)*IF(UPPER(B12)="N",1,-1)</f>
        <v>12.858333333333333</v>
      </c>
      <c r="G12" s="2"/>
    </row>
    <row r="13" spans="1:7" ht="15">
      <c r="A13" s="1" t="s">
        <v>14</v>
      </c>
      <c r="B13" s="1"/>
      <c r="C13" s="3">
        <f>INT(F13)</f>
        <v>102</v>
      </c>
      <c r="D13" s="1">
        <f>INT((F13-C13)*60)</f>
        <v>51</v>
      </c>
      <c r="E13" s="1">
        <f>ROUND((F13-C13-D13/60)*3600,0)</f>
        <v>30</v>
      </c>
      <c r="F13" s="8">
        <f>90+F12</f>
        <v>102.85833333333333</v>
      </c>
      <c r="G13" s="2">
        <f>ROUND(10+LOG(1/SIN(RADIANS(F13))),5)</f>
        <v>10.01103</v>
      </c>
    </row>
    <row r="14" spans="1:7" ht="15">
      <c r="A14" s="1" t="s">
        <v>19</v>
      </c>
      <c r="B14" s="1"/>
      <c r="C14" s="3">
        <f>INT(F14)</f>
        <v>172</v>
      </c>
      <c r="D14" s="1">
        <f>INT((F14-C14)*60)</f>
        <v>16</v>
      </c>
      <c r="E14" s="1">
        <f>ROUND((F14-C14-D14/60)*3600,0)</f>
        <v>60</v>
      </c>
      <c r="F14" s="8">
        <f>F13+F11+F10</f>
        <v>172.28333333333333</v>
      </c>
      <c r="G14" s="2"/>
    </row>
    <row r="15" spans="1:7" ht="15">
      <c r="A15" s="1" t="s">
        <v>20</v>
      </c>
      <c r="B15" s="1"/>
      <c r="C15" s="3">
        <f>INT(F15)</f>
        <v>86</v>
      </c>
      <c r="D15" s="1">
        <f>INT((F15-C15)*60)</f>
        <v>8</v>
      </c>
      <c r="E15" s="1">
        <f>ROUND((F15-C15-D15/60)*3600,0)</f>
        <v>30</v>
      </c>
      <c r="F15" s="8">
        <f>F14/2</f>
        <v>86.14166666666667</v>
      </c>
      <c r="G15" s="2">
        <f>ROUND(10+LOG(COS(RADIANS(F15))),5)</f>
        <v>8.82795</v>
      </c>
    </row>
    <row r="16" spans="1:7" ht="15">
      <c r="A16" s="1" t="s">
        <v>22</v>
      </c>
      <c r="B16" s="1"/>
      <c r="C16" s="3">
        <f>INT(F16)</f>
        <v>77</v>
      </c>
      <c r="D16" s="1">
        <f>INT((F16-C16)*60)</f>
        <v>46</v>
      </c>
      <c r="E16" s="1">
        <f>ROUND((F16-C16-D16/60)*3600,0)</f>
        <v>60</v>
      </c>
      <c r="F16" s="8">
        <f>F15-F10</f>
        <v>77.78333333333333</v>
      </c>
      <c r="G16" s="2">
        <f>ROUND(10+LOG(SIN(RADIANS(F16))),5)</f>
        <v>9.99005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39.144369999999995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9.144369999999995</v>
      </c>
    </row>
    <row r="19" spans="1:7" ht="15">
      <c r="A19" s="1" t="s">
        <v>25</v>
      </c>
      <c r="B19" s="1"/>
      <c r="C19" s="3">
        <f>INT(F19)</f>
        <v>43</v>
      </c>
      <c r="D19" s="1">
        <f>INT((F19-C19)*60)</f>
        <v>51</v>
      </c>
      <c r="E19" s="1">
        <f>ROUND((F19-C19-D19/60)*3600,0)</f>
        <v>7</v>
      </c>
      <c r="F19" s="1">
        <f>DEGREES(2*ASIN(SQRT(10^(G18-10))))</f>
        <v>43.852050055040166</v>
      </c>
      <c r="G19" s="1"/>
    </row>
    <row r="20" spans="1:7" ht="15">
      <c r="A20" s="1" t="s">
        <v>26</v>
      </c>
      <c r="B20" s="1"/>
      <c r="C20" s="3">
        <f>INT(F20)</f>
        <v>21</v>
      </c>
      <c r="D20" s="1">
        <f>INT((F20-C20)*60)</f>
        <v>4</v>
      </c>
      <c r="E20" s="1">
        <f>ROUND((F20-C20-D20/60)*3600,0)</f>
        <v>36</v>
      </c>
      <c r="F20" s="1">
        <f>IF(UPPER(B8)="A",24-F19/15,F19/15)</f>
        <v>21.076529996330656</v>
      </c>
      <c r="G20" s="1"/>
    </row>
    <row r="21" spans="1:7" ht="15">
      <c r="A21" s="1" t="str">
        <f>A6</f>
        <v>Corrected Time</v>
      </c>
      <c r="B21" s="1"/>
      <c r="C21" s="1">
        <f>C6</f>
        <v>24</v>
      </c>
      <c r="D21" s="1">
        <f>D6</f>
        <v>41</v>
      </c>
      <c r="E21" s="1">
        <f>E6</f>
        <v>54</v>
      </c>
      <c r="F21" s="1">
        <f>F6</f>
        <v>24.698333333333334</v>
      </c>
      <c r="G21" s="1"/>
    </row>
    <row r="22" spans="1:7" ht="15">
      <c r="A22" s="1" t="s">
        <v>27</v>
      </c>
      <c r="B22" s="1"/>
      <c r="C22" s="3">
        <f>INT(F22)</f>
        <v>3</v>
      </c>
      <c r="D22" s="1">
        <f>INT((F22-C22)*60)</f>
        <v>37</v>
      </c>
      <c r="E22" s="1">
        <f>ROUND((F22-C22-D22/60)*3600,0)</f>
        <v>18</v>
      </c>
      <c r="F22" s="1">
        <f>IF((F21-F20)&lt;0,24+F21-F20,F21-F20)</f>
        <v>3.621803337002678</v>
      </c>
      <c r="G22" s="1"/>
    </row>
    <row r="23" spans="1:7" ht="15">
      <c r="A23" s="5" t="s">
        <v>28</v>
      </c>
      <c r="B23" s="5"/>
      <c r="C23" s="11">
        <f>INT(F23)</f>
        <v>54</v>
      </c>
      <c r="D23" s="5">
        <f>INT((F23-C23)*60)</f>
        <v>19</v>
      </c>
      <c r="E23" s="5">
        <f>ROUND((F23-C23-D23/60)*3600,0)</f>
        <v>37</v>
      </c>
      <c r="F23" s="5">
        <f>F22*15</f>
        <v>54.327050055040175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25</v>
      </c>
      <c r="D2" s="4">
        <v>7</v>
      </c>
      <c r="E2" s="4">
        <v>11</v>
      </c>
      <c r="F2" s="8">
        <f>C2+D2/60+E2/3600</f>
        <v>25.119722222222222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15</v>
      </c>
      <c r="E3" s="4">
        <v>18</v>
      </c>
      <c r="F3" s="8">
        <f>C3+D3/60+E3/3600</f>
        <v>0.255</v>
      </c>
      <c r="G3" s="1"/>
      <c r="I3" s="9">
        <f>C2</f>
        <v>25</v>
      </c>
      <c r="J3" s="9">
        <f>D2</f>
        <v>7</v>
      </c>
      <c r="K3" s="9">
        <f>E2</f>
        <v>11</v>
      </c>
      <c r="L3" s="9"/>
      <c r="M3" s="9">
        <f>C8</f>
        <v>15</v>
      </c>
      <c r="N3" s="9">
        <f>D8</f>
        <v>36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25</v>
      </c>
      <c r="D4" s="1">
        <f>INT((F4-C4)*60)</f>
        <v>22</v>
      </c>
      <c r="E4" s="1">
        <f>ROUND((F4-C4-D4/60)*3600,0)</f>
        <v>29</v>
      </c>
      <c r="F4" s="8">
        <f>F2+F3</f>
        <v>25.37472222222222</v>
      </c>
      <c r="G4" s="1"/>
      <c r="I4" s="9"/>
      <c r="J4" s="9">
        <f aca="true" t="shared" si="0" ref="J4:K7">D3</f>
        <v>15</v>
      </c>
      <c r="K4" s="9">
        <f t="shared" si="0"/>
        <v>18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0</v>
      </c>
      <c r="E5">
        <v>0</v>
      </c>
      <c r="F5" s="8">
        <f>C5+D5/60+E5/3600</f>
        <v>0</v>
      </c>
      <c r="G5" s="1"/>
      <c r="I5" s="13">
        <f>C4</f>
        <v>25</v>
      </c>
      <c r="J5" s="13">
        <f t="shared" si="0"/>
        <v>22</v>
      </c>
      <c r="K5" s="13">
        <f t="shared" si="0"/>
        <v>29</v>
      </c>
      <c r="L5" s="9"/>
      <c r="M5" s="13">
        <f>C10</f>
        <v>15</v>
      </c>
      <c r="N5" s="13">
        <f t="shared" si="1"/>
        <v>36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25</v>
      </c>
      <c r="D6" s="1">
        <f>INT((F6-C6)*60)</f>
        <v>22</v>
      </c>
      <c r="E6" s="1">
        <f>ROUND((F6-C6-D6/60)*3600,0)</f>
        <v>29</v>
      </c>
      <c r="F6" s="8">
        <f>F4+F5</f>
        <v>25.37472222222222</v>
      </c>
      <c r="G6" s="1"/>
      <c r="I6" s="9"/>
      <c r="J6" s="9">
        <f t="shared" si="0"/>
        <v>0</v>
      </c>
      <c r="K6" s="9">
        <f t="shared" si="0"/>
        <v>0</v>
      </c>
      <c r="L6" s="9"/>
      <c r="M6" s="9">
        <f>C11</f>
        <v>55</v>
      </c>
      <c r="N6" s="9">
        <f t="shared" si="1"/>
        <v>34</v>
      </c>
      <c r="O6" s="9">
        <f t="shared" si="1"/>
        <v>0</v>
      </c>
      <c r="P6" s="10">
        <f>G11-INT(G11)</f>
        <v>0.24760999999999989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25</v>
      </c>
      <c r="J7" s="13">
        <f t="shared" si="0"/>
        <v>22</v>
      </c>
      <c r="K7" s="13">
        <f t="shared" si="0"/>
        <v>29</v>
      </c>
      <c r="L7" s="9"/>
      <c r="M7" s="13">
        <f aca="true" t="shared" si="2" ref="M7:O10">C13</f>
        <v>105</v>
      </c>
      <c r="N7" s="13">
        <f t="shared" si="2"/>
        <v>58</v>
      </c>
      <c r="O7" s="13">
        <f t="shared" si="2"/>
        <v>0</v>
      </c>
      <c r="P7" s="10">
        <f>G13-INT(G13)</f>
        <v>0.017089999999999606</v>
      </c>
    </row>
    <row r="8" spans="1:16" ht="15">
      <c r="A8" s="1" t="s">
        <v>8</v>
      </c>
      <c r="B8" s="4" t="s">
        <v>30</v>
      </c>
      <c r="C8">
        <v>15</v>
      </c>
      <c r="D8">
        <v>36</v>
      </c>
      <c r="E8">
        <v>0</v>
      </c>
      <c r="F8" s="8">
        <f>C8+D8/60+E8/3600</f>
        <v>15.6</v>
      </c>
      <c r="G8" s="1"/>
      <c r="I8" s="13">
        <f>C20</f>
        <v>22</v>
      </c>
      <c r="J8" s="13">
        <f>D20</f>
        <v>23</v>
      </c>
      <c r="K8" s="13">
        <f>E20</f>
        <v>8</v>
      </c>
      <c r="L8" s="9"/>
      <c r="M8" s="13">
        <f t="shared" si="2"/>
        <v>177</v>
      </c>
      <c r="N8" s="13">
        <f t="shared" si="2"/>
        <v>7</v>
      </c>
      <c r="O8" s="13">
        <f t="shared" si="2"/>
        <v>60</v>
      </c>
      <c r="P8" s="10">
        <f>G15-INT(G15)</f>
        <v>0.39818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2</v>
      </c>
      <c r="J9" s="13">
        <f t="shared" si="3"/>
        <v>59</v>
      </c>
      <c r="K9" s="13">
        <f t="shared" si="3"/>
        <v>21</v>
      </c>
      <c r="L9" s="9"/>
      <c r="M9" s="13">
        <f t="shared" si="2"/>
        <v>88</v>
      </c>
      <c r="N9" s="13">
        <f t="shared" si="2"/>
        <v>33</v>
      </c>
      <c r="O9" s="13">
        <f t="shared" si="2"/>
        <v>60</v>
      </c>
      <c r="P9" s="10">
        <f>G16-INT(G16)</f>
        <v>0.9805200000000003</v>
      </c>
    </row>
    <row r="10" spans="1:16" ht="15">
      <c r="A10" s="1" t="s">
        <v>12</v>
      </c>
      <c r="B10" s="1"/>
      <c r="C10" s="3">
        <f>INT(F10)</f>
        <v>15</v>
      </c>
      <c r="D10" s="1">
        <f>INT((F10-C10)*60)</f>
        <v>36</v>
      </c>
      <c r="E10" s="1">
        <f>ROUND((F10-C10-D10/60)*3600,0)</f>
        <v>0</v>
      </c>
      <c r="F10" s="8">
        <f>F8+F9</f>
        <v>15.6</v>
      </c>
      <c r="G10" s="1" t="s">
        <v>17</v>
      </c>
      <c r="I10" s="13">
        <f t="shared" si="3"/>
        <v>44</v>
      </c>
      <c r="J10" s="13">
        <f t="shared" si="3"/>
        <v>50</v>
      </c>
      <c r="K10" s="13">
        <f t="shared" si="3"/>
        <v>10</v>
      </c>
      <c r="L10" s="9"/>
      <c r="M10" s="13">
        <f t="shared" si="2"/>
        <v>72</v>
      </c>
      <c r="N10" s="13">
        <f t="shared" si="2"/>
        <v>58</v>
      </c>
      <c r="O10" s="13">
        <f t="shared" si="2"/>
        <v>0</v>
      </c>
      <c r="P10" s="10">
        <f>SUM(P6:P9)-INT(SUM(P6:P9))</f>
        <v>0.6433999999999997</v>
      </c>
    </row>
    <row r="11" spans="1:16" ht="15">
      <c r="A11" s="1" t="s">
        <v>13</v>
      </c>
      <c r="B11" s="1" t="s">
        <v>17</v>
      </c>
      <c r="C11">
        <v>55</v>
      </c>
      <c r="D11">
        <v>34</v>
      </c>
      <c r="E11">
        <v>0</v>
      </c>
      <c r="F11" s="8">
        <f>C11+D11/60+E11/3600</f>
        <v>55.56666666666667</v>
      </c>
      <c r="G11" s="2">
        <f>ROUND(10+LOG(1/COS(RADIANS(F11))),5)</f>
        <v>10.24761</v>
      </c>
      <c r="P11" s="12"/>
    </row>
    <row r="12" spans="1:7" ht="15">
      <c r="A12" s="1" t="s">
        <v>15</v>
      </c>
      <c r="B12" s="4" t="s">
        <v>18</v>
      </c>
      <c r="C12">
        <v>15</v>
      </c>
      <c r="D12">
        <v>58</v>
      </c>
      <c r="E12" s="1"/>
      <c r="F12" s="8">
        <f>(C12+D12/60+E12/3600)*IF(UPPER(B12)="N",1,-1)</f>
        <v>15.966666666666667</v>
      </c>
      <c r="G12" s="2"/>
    </row>
    <row r="13" spans="1:7" ht="15">
      <c r="A13" s="1" t="s">
        <v>14</v>
      </c>
      <c r="B13" s="1"/>
      <c r="C13" s="3">
        <f>INT(F13)</f>
        <v>105</v>
      </c>
      <c r="D13" s="1">
        <f>INT((F13-C13)*60)</f>
        <v>58</v>
      </c>
      <c r="E13" s="1">
        <f>ROUND((F13-C13-D13/60)*3600,0)</f>
        <v>0</v>
      </c>
      <c r="F13" s="8">
        <f>90+F12</f>
        <v>105.96666666666667</v>
      </c>
      <c r="G13" s="2">
        <f>ROUND(10+LOG(1/SIN(RADIANS(F13))),5)</f>
        <v>10.01709</v>
      </c>
    </row>
    <row r="14" spans="1:7" ht="15">
      <c r="A14" s="1" t="s">
        <v>19</v>
      </c>
      <c r="B14" s="1"/>
      <c r="C14" s="3">
        <f>INT(F14)</f>
        <v>177</v>
      </c>
      <c r="D14" s="1">
        <f>INT((F14-C14)*60)</f>
        <v>7</v>
      </c>
      <c r="E14" s="1">
        <f>ROUND((F14-C14-D14/60)*3600,0)</f>
        <v>60</v>
      </c>
      <c r="F14" s="8">
        <f>F13+F11+F10</f>
        <v>177.13333333333333</v>
      </c>
      <c r="G14" s="2"/>
    </row>
    <row r="15" spans="1:7" ht="15">
      <c r="A15" s="1" t="s">
        <v>20</v>
      </c>
      <c r="B15" s="1"/>
      <c r="C15" s="3">
        <f>INT(F15)</f>
        <v>88</v>
      </c>
      <c r="D15" s="1">
        <f>INT((F15-C15)*60)</f>
        <v>33</v>
      </c>
      <c r="E15" s="1">
        <f>ROUND((F15-C15-D15/60)*3600,0)</f>
        <v>60</v>
      </c>
      <c r="F15" s="8">
        <f>F14/2</f>
        <v>88.56666666666666</v>
      </c>
      <c r="G15" s="2">
        <f>ROUND(10+LOG(COS(RADIANS(F15))),5)</f>
        <v>8.39818</v>
      </c>
    </row>
    <row r="16" spans="1:7" ht="15">
      <c r="A16" s="1" t="s">
        <v>22</v>
      </c>
      <c r="B16" s="1"/>
      <c r="C16" s="3">
        <f>INT(F16)</f>
        <v>72</v>
      </c>
      <c r="D16" s="1">
        <f>INT((F16-C16)*60)</f>
        <v>58</v>
      </c>
      <c r="E16" s="1">
        <f>ROUND((F16-C16-D16/60)*3600,0)</f>
        <v>0</v>
      </c>
      <c r="F16" s="8">
        <f>F15-F10</f>
        <v>72.96666666666667</v>
      </c>
      <c r="G16" s="2">
        <f>ROUND(10+LOG(SIN(RADIANS(F16))),5)</f>
        <v>9.98052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38.6434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8.6434</v>
      </c>
    </row>
    <row r="19" spans="1:7" ht="15">
      <c r="A19" s="1" t="s">
        <v>25</v>
      </c>
      <c r="B19" s="1"/>
      <c r="C19" s="3">
        <f>INT(F19)</f>
        <v>24</v>
      </c>
      <c r="D19" s="1">
        <f>INT((F19-C19)*60)</f>
        <v>12</v>
      </c>
      <c r="E19" s="1">
        <f>ROUND((F19-C19-D19/60)*3600,0)</f>
        <v>55</v>
      </c>
      <c r="F19" s="1">
        <f>DEGREES(2*ASIN(SQRT(10^(G18-10))))</f>
        <v>24.215292546863513</v>
      </c>
      <c r="G19" s="1"/>
    </row>
    <row r="20" spans="1:7" ht="15">
      <c r="A20" s="1" t="s">
        <v>26</v>
      </c>
      <c r="B20" s="1"/>
      <c r="C20" s="3">
        <f>INT(F20)</f>
        <v>22</v>
      </c>
      <c r="D20" s="1">
        <f>INT((F20-C20)*60)</f>
        <v>23</v>
      </c>
      <c r="E20" s="1">
        <f>ROUND((F20-C20-D20/60)*3600,0)</f>
        <v>8</v>
      </c>
      <c r="F20" s="1">
        <f>IF(UPPER(B8)="A",24-F19/15,F19/15)</f>
        <v>22.385647163542433</v>
      </c>
      <c r="G20" s="1"/>
    </row>
    <row r="21" spans="1:7" ht="15">
      <c r="A21" s="1" t="str">
        <f>A6</f>
        <v>Corrected Time</v>
      </c>
      <c r="B21" s="1"/>
      <c r="C21" s="1">
        <f>C6</f>
        <v>25</v>
      </c>
      <c r="D21" s="1">
        <f>D6</f>
        <v>22</v>
      </c>
      <c r="E21" s="1">
        <f>E6</f>
        <v>29</v>
      </c>
      <c r="F21" s="1">
        <f>F6</f>
        <v>25.37472222222222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59</v>
      </c>
      <c r="E22" s="1">
        <f>ROUND((F22-C22-D22/60)*3600,0)</f>
        <v>21</v>
      </c>
      <c r="F22" s="1">
        <f>IF((F21-F20)&lt;0,24+F21-F20,F21-F20)</f>
        <v>2.989075058679788</v>
      </c>
      <c r="G22" s="1"/>
    </row>
    <row r="23" spans="1:7" ht="15">
      <c r="A23" s="5" t="s">
        <v>28</v>
      </c>
      <c r="B23" s="5"/>
      <c r="C23" s="11">
        <f>INT(F23)</f>
        <v>44</v>
      </c>
      <c r="D23" s="5">
        <f>INT((F23-C23)*60)</f>
        <v>50</v>
      </c>
      <c r="E23" s="5">
        <f>ROUND((F23-C23-D23/60)*3600,0)</f>
        <v>10</v>
      </c>
      <c r="F23" s="5">
        <f>F22*15</f>
        <v>44.83612588019682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24</v>
      </c>
      <c r="D2" s="4">
        <v>59</v>
      </c>
      <c r="E2" s="4">
        <v>5</v>
      </c>
      <c r="F2" s="8">
        <f>C2+D2/60+E2/3600</f>
        <v>24.984722222222224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0</v>
      </c>
      <c r="E3" s="4">
        <v>0</v>
      </c>
      <c r="F3" s="8">
        <f>C3+D3/60+E3/3600</f>
        <v>0</v>
      </c>
      <c r="G3" s="1"/>
      <c r="I3" s="9">
        <f>C2</f>
        <v>24</v>
      </c>
      <c r="J3" s="9">
        <f>D2</f>
        <v>59</v>
      </c>
      <c r="K3" s="9">
        <f>E2</f>
        <v>5</v>
      </c>
      <c r="L3" s="9"/>
      <c r="M3" s="9">
        <f>C8</f>
        <v>11</v>
      </c>
      <c r="N3" s="9">
        <f>D8</f>
        <v>21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24</v>
      </c>
      <c r="D4" s="1">
        <f>INT((F4-C4)*60)</f>
        <v>59</v>
      </c>
      <c r="E4" s="1">
        <f>ROUND((F4-C4-D4/60)*3600,0)</f>
        <v>5</v>
      </c>
      <c r="F4" s="8">
        <f>F2+F3</f>
        <v>24.984722222222224</v>
      </c>
      <c r="G4" s="1"/>
      <c r="I4" s="9"/>
      <c r="J4" s="9">
        <f aca="true" t="shared" si="0" ref="J4:K7">D3</f>
        <v>0</v>
      </c>
      <c r="K4" s="9">
        <f t="shared" si="0"/>
        <v>0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2</v>
      </c>
      <c r="E5">
        <v>42</v>
      </c>
      <c r="F5" s="8">
        <f>C5+D5/60+E5/3600</f>
        <v>0.045</v>
      </c>
      <c r="G5" s="1"/>
      <c r="I5" s="13">
        <f>C4</f>
        <v>24</v>
      </c>
      <c r="J5" s="13">
        <f t="shared" si="0"/>
        <v>59</v>
      </c>
      <c r="K5" s="13">
        <f t="shared" si="0"/>
        <v>5</v>
      </c>
      <c r="L5" s="9"/>
      <c r="M5" s="13">
        <f>C10</f>
        <v>11</v>
      </c>
      <c r="N5" s="13">
        <f t="shared" si="1"/>
        <v>21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25</v>
      </c>
      <c r="D6" s="1">
        <f>INT((F6-C6)*60)</f>
        <v>1</v>
      </c>
      <c r="E6" s="1">
        <f>ROUND((F6-C6-D6/60)*3600,0)</f>
        <v>47</v>
      </c>
      <c r="F6" s="8">
        <f>F4+F5</f>
        <v>25.029722222222226</v>
      </c>
      <c r="G6" s="1"/>
      <c r="I6" s="9"/>
      <c r="J6" s="9">
        <f t="shared" si="0"/>
        <v>2</v>
      </c>
      <c r="K6" s="9">
        <f t="shared" si="0"/>
        <v>42</v>
      </c>
      <c r="L6" s="9"/>
      <c r="M6" s="9">
        <f>C11</f>
        <v>58</v>
      </c>
      <c r="N6" s="9">
        <f t="shared" si="1"/>
        <v>48</v>
      </c>
      <c r="O6" s="9">
        <f t="shared" si="1"/>
        <v>0</v>
      </c>
      <c r="P6" s="10">
        <f>G11-INT(G11)</f>
        <v>0.2856500000000004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25</v>
      </c>
      <c r="J7" s="13">
        <f t="shared" si="0"/>
        <v>1</v>
      </c>
      <c r="K7" s="13">
        <f t="shared" si="0"/>
        <v>47</v>
      </c>
      <c r="L7" s="9"/>
      <c r="M7" s="13">
        <f aca="true" t="shared" si="2" ref="M7:O10">C13</f>
        <v>104</v>
      </c>
      <c r="N7" s="13">
        <f t="shared" si="2"/>
        <v>28</v>
      </c>
      <c r="O7" s="13">
        <f t="shared" si="2"/>
        <v>0</v>
      </c>
      <c r="P7" s="10">
        <f>G13-INT(G13)</f>
        <v>0.013989999999999725</v>
      </c>
    </row>
    <row r="8" spans="1:16" ht="15">
      <c r="A8" s="1" t="s">
        <v>8</v>
      </c>
      <c r="B8" s="4" t="s">
        <v>30</v>
      </c>
      <c r="C8">
        <v>11</v>
      </c>
      <c r="D8">
        <v>21</v>
      </c>
      <c r="E8">
        <v>0</v>
      </c>
      <c r="F8" s="8">
        <f>C8+D8/60+E8/3600</f>
        <v>11.35</v>
      </c>
      <c r="G8" s="1"/>
      <c r="I8" s="13">
        <f>C20</f>
        <v>21</v>
      </c>
      <c r="J8" s="13">
        <f>D20</f>
        <v>39</v>
      </c>
      <c r="K8" s="13">
        <f>E20</f>
        <v>41</v>
      </c>
      <c r="L8" s="9"/>
      <c r="M8" s="13">
        <f t="shared" si="2"/>
        <v>174</v>
      </c>
      <c r="N8" s="13">
        <f t="shared" si="2"/>
        <v>36</v>
      </c>
      <c r="O8" s="13">
        <f t="shared" si="2"/>
        <v>60</v>
      </c>
      <c r="P8" s="10">
        <f>G15-INT(G15)</f>
        <v>0.6717399999999998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3</v>
      </c>
      <c r="J9" s="13">
        <f t="shared" si="3"/>
        <v>22</v>
      </c>
      <c r="K9" s="13">
        <f t="shared" si="3"/>
        <v>6</v>
      </c>
      <c r="L9" s="9"/>
      <c r="M9" s="13">
        <f t="shared" si="2"/>
        <v>87</v>
      </c>
      <c r="N9" s="13">
        <f t="shared" si="2"/>
        <v>18</v>
      </c>
      <c r="O9" s="13">
        <f t="shared" si="2"/>
        <v>30</v>
      </c>
      <c r="P9" s="10">
        <f>G16-INT(G16)</f>
        <v>0.9868299999999994</v>
      </c>
    </row>
    <row r="10" spans="1:16" ht="15">
      <c r="A10" s="1" t="s">
        <v>12</v>
      </c>
      <c r="B10" s="1"/>
      <c r="C10" s="3">
        <f>INT(F10)</f>
        <v>11</v>
      </c>
      <c r="D10" s="1">
        <f>INT((F10-C10)*60)</f>
        <v>21</v>
      </c>
      <c r="E10" s="1">
        <f>ROUND((F10-C10-D10/60)*3600,0)</f>
        <v>0</v>
      </c>
      <c r="F10" s="8">
        <f>F8+F9</f>
        <v>11.35</v>
      </c>
      <c r="G10" s="1" t="s">
        <v>17</v>
      </c>
      <c r="I10" s="13">
        <f t="shared" si="3"/>
        <v>50</v>
      </c>
      <c r="J10" s="13">
        <f t="shared" si="3"/>
        <v>31</v>
      </c>
      <c r="K10" s="13">
        <f t="shared" si="3"/>
        <v>34</v>
      </c>
      <c r="L10" s="9"/>
      <c r="M10" s="13">
        <f t="shared" si="2"/>
        <v>75</v>
      </c>
      <c r="N10" s="13">
        <f t="shared" si="2"/>
        <v>57</v>
      </c>
      <c r="O10" s="13">
        <f t="shared" si="2"/>
        <v>30</v>
      </c>
      <c r="P10" s="10">
        <f>SUM(P6:P9)-INT(SUM(P6:P9))</f>
        <v>0.9582099999999993</v>
      </c>
    </row>
    <row r="11" spans="1:16" ht="15">
      <c r="A11" s="1" t="s">
        <v>13</v>
      </c>
      <c r="B11" s="1" t="s">
        <v>17</v>
      </c>
      <c r="C11">
        <v>58</v>
      </c>
      <c r="D11">
        <v>48</v>
      </c>
      <c r="E11">
        <v>0</v>
      </c>
      <c r="F11" s="8">
        <f>C11+D11/60+E11/3600</f>
        <v>58.8</v>
      </c>
      <c r="G11" s="2">
        <f>ROUND(10+LOG(1/COS(RADIANS(F11))),5)</f>
        <v>10.28565</v>
      </c>
      <c r="P11" s="12"/>
    </row>
    <row r="12" spans="1:7" ht="15">
      <c r="A12" s="1" t="s">
        <v>15</v>
      </c>
      <c r="B12" s="4" t="s">
        <v>18</v>
      </c>
      <c r="C12">
        <v>14</v>
      </c>
      <c r="D12">
        <v>28</v>
      </c>
      <c r="E12" s="1"/>
      <c r="F12" s="8">
        <f>(C12+D12/60+E12/3600)*IF(UPPER(B12)="N",1,-1)</f>
        <v>14.466666666666667</v>
      </c>
      <c r="G12" s="2"/>
    </row>
    <row r="13" spans="1:7" ht="15">
      <c r="A13" s="1" t="s">
        <v>14</v>
      </c>
      <c r="B13" s="1"/>
      <c r="C13" s="3">
        <f>INT(F13)</f>
        <v>104</v>
      </c>
      <c r="D13" s="1">
        <f>INT((F13-C13)*60)</f>
        <v>28</v>
      </c>
      <c r="E13" s="1">
        <f>ROUND((F13-C13-D13/60)*3600,0)</f>
        <v>0</v>
      </c>
      <c r="F13" s="8">
        <f>90+F12</f>
        <v>104.46666666666667</v>
      </c>
      <c r="G13" s="2">
        <f>ROUND(10+LOG(1/SIN(RADIANS(F13))),5)</f>
        <v>10.01399</v>
      </c>
    </row>
    <row r="14" spans="1:7" ht="15">
      <c r="A14" s="1" t="s">
        <v>19</v>
      </c>
      <c r="B14" s="1"/>
      <c r="C14" s="3">
        <f>INT(F14)</f>
        <v>174</v>
      </c>
      <c r="D14" s="1">
        <f>INT((F14-C14)*60)</f>
        <v>36</v>
      </c>
      <c r="E14" s="1">
        <f>ROUND((F14-C14-D14/60)*3600,0)</f>
        <v>60</v>
      </c>
      <c r="F14" s="8">
        <f>F13+F11+F10</f>
        <v>174.61666666666665</v>
      </c>
      <c r="G14" s="2"/>
    </row>
    <row r="15" spans="1:7" ht="15">
      <c r="A15" s="1" t="s">
        <v>20</v>
      </c>
      <c r="B15" s="1"/>
      <c r="C15" s="3">
        <f>INT(F15)</f>
        <v>87</v>
      </c>
      <c r="D15" s="1">
        <f>INT((F15-C15)*60)</f>
        <v>18</v>
      </c>
      <c r="E15" s="1">
        <f>ROUND((F15-C15-D15/60)*3600,0)</f>
        <v>30</v>
      </c>
      <c r="F15" s="8">
        <f>F14/2</f>
        <v>87.30833333333332</v>
      </c>
      <c r="G15" s="2">
        <f>ROUND(10+LOG(COS(RADIANS(F15))),5)</f>
        <v>8.67174</v>
      </c>
    </row>
    <row r="16" spans="1:7" ht="15">
      <c r="A16" s="1" t="s">
        <v>22</v>
      </c>
      <c r="B16" s="1"/>
      <c r="C16" s="3">
        <f>INT(F16)</f>
        <v>75</v>
      </c>
      <c r="D16" s="1">
        <f>INT((F16-C16)*60)</f>
        <v>57</v>
      </c>
      <c r="E16" s="1">
        <f>ROUND((F16-C16-D16/60)*3600,0)</f>
        <v>30</v>
      </c>
      <c r="F16" s="8">
        <f>F15-F10</f>
        <v>75.95833333333333</v>
      </c>
      <c r="G16" s="2">
        <f>ROUND(10+LOG(SIN(RADIANS(F16))),5)</f>
        <v>9.98683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38.95821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8.958210000000001</v>
      </c>
    </row>
    <row r="19" spans="1:7" ht="15">
      <c r="A19" s="1" t="s">
        <v>25</v>
      </c>
      <c r="B19" s="1"/>
      <c r="C19" s="3">
        <f>INT(F19)</f>
        <v>35</v>
      </c>
      <c r="D19" s="1">
        <f>INT((F19-C19)*60)</f>
        <v>4</v>
      </c>
      <c r="E19" s="1">
        <f>ROUND((F19-C19-D19/60)*3600,0)</f>
        <v>49</v>
      </c>
      <c r="F19" s="1">
        <f>DEGREES(2*ASIN(SQRT(10^(G18-10))))</f>
        <v>35.080229649942524</v>
      </c>
      <c r="G19" s="1"/>
    </row>
    <row r="20" spans="1:7" ht="15">
      <c r="A20" s="1" t="s">
        <v>26</v>
      </c>
      <c r="B20" s="1"/>
      <c r="C20" s="3">
        <f>INT(F20)</f>
        <v>21</v>
      </c>
      <c r="D20" s="1">
        <f>INT((F20-C20)*60)</f>
        <v>39</v>
      </c>
      <c r="E20" s="1">
        <f>ROUND((F20-C20-D20/60)*3600,0)</f>
        <v>41</v>
      </c>
      <c r="F20" s="1">
        <f>IF(UPPER(B8)="A",24-F19/15,F19/15)</f>
        <v>21.661318023337166</v>
      </c>
      <c r="G20" s="1"/>
    </row>
    <row r="21" spans="1:7" ht="15">
      <c r="A21" s="1" t="str">
        <f>A6</f>
        <v>Corrected Time</v>
      </c>
      <c r="B21" s="1"/>
      <c r="C21" s="1">
        <f>C6</f>
        <v>25</v>
      </c>
      <c r="D21" s="1">
        <f>D6</f>
        <v>1</v>
      </c>
      <c r="E21" s="1">
        <f>E6</f>
        <v>47</v>
      </c>
      <c r="F21" s="1">
        <f>F6</f>
        <v>25.029722222222226</v>
      </c>
      <c r="G21" s="1"/>
    </row>
    <row r="22" spans="1:7" ht="15">
      <c r="A22" s="1" t="s">
        <v>27</v>
      </c>
      <c r="B22" s="1"/>
      <c r="C22" s="3">
        <f>INT(F22)</f>
        <v>3</v>
      </c>
      <c r="D22" s="1">
        <f>INT((F22-C22)*60)</f>
        <v>22</v>
      </c>
      <c r="E22" s="1">
        <f>ROUND((F22-C22-D22/60)*3600,0)</f>
        <v>6</v>
      </c>
      <c r="F22" s="1">
        <f>IF((F21-F20)&lt;0,24+F21-F20,F21-F20)</f>
        <v>3.3684041988850595</v>
      </c>
      <c r="G22" s="1"/>
    </row>
    <row r="23" spans="1:7" ht="15">
      <c r="A23" s="5" t="s">
        <v>28</v>
      </c>
      <c r="B23" s="5"/>
      <c r="C23" s="11">
        <f>INT(F23)</f>
        <v>50</v>
      </c>
      <c r="D23" s="5">
        <f>INT((F23-C23)*60)</f>
        <v>31</v>
      </c>
      <c r="E23" s="5">
        <f>ROUND((F23-C23-D23/60)*3600,0)</f>
        <v>34</v>
      </c>
      <c r="F23" s="5">
        <f>F22*15</f>
        <v>50.52606298327589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25</v>
      </c>
      <c r="D2" s="4">
        <v>7</v>
      </c>
      <c r="E2" s="4">
        <v>11</v>
      </c>
      <c r="F2" s="8">
        <f>C2+D2/60+E2/3600</f>
        <v>25.119722222222222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15</v>
      </c>
      <c r="E3" s="4">
        <v>18</v>
      </c>
      <c r="F3" s="8">
        <f>C3+D3/60+E3/3600</f>
        <v>0.255</v>
      </c>
      <c r="G3" s="1"/>
      <c r="I3" s="9">
        <f>C2</f>
        <v>25</v>
      </c>
      <c r="J3" s="9">
        <f>D2</f>
        <v>7</v>
      </c>
      <c r="K3" s="9">
        <f>E2</f>
        <v>11</v>
      </c>
      <c r="L3" s="9"/>
      <c r="M3" s="9">
        <f>C8</f>
        <v>15</v>
      </c>
      <c r="N3" s="9">
        <f>D8</f>
        <v>36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25</v>
      </c>
      <c r="D4" s="1">
        <f>INT((F4-C4)*60)</f>
        <v>22</v>
      </c>
      <c r="E4" s="1">
        <f>ROUND((F4-C4-D4/60)*3600,0)</f>
        <v>29</v>
      </c>
      <c r="F4" s="8">
        <f>F2+F3</f>
        <v>25.37472222222222</v>
      </c>
      <c r="G4" s="1"/>
      <c r="I4" s="9"/>
      <c r="J4" s="9">
        <f aca="true" t="shared" si="0" ref="J4:K7">D3</f>
        <v>15</v>
      </c>
      <c r="K4" s="9">
        <f t="shared" si="0"/>
        <v>18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0</v>
      </c>
      <c r="E5">
        <v>0</v>
      </c>
      <c r="F5" s="8">
        <f>C5+D5/60+E5/3600</f>
        <v>0</v>
      </c>
      <c r="G5" s="1"/>
      <c r="I5" s="13">
        <f>C4</f>
        <v>25</v>
      </c>
      <c r="J5" s="13">
        <f t="shared" si="0"/>
        <v>22</v>
      </c>
      <c r="K5" s="13">
        <f t="shared" si="0"/>
        <v>29</v>
      </c>
      <c r="L5" s="9"/>
      <c r="M5" s="13">
        <f>C10</f>
        <v>15</v>
      </c>
      <c r="N5" s="13">
        <f t="shared" si="1"/>
        <v>36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25</v>
      </c>
      <c r="D6" s="1">
        <f>INT((F6-C6)*60)</f>
        <v>22</v>
      </c>
      <c r="E6" s="1">
        <f>ROUND((F6-C6-D6/60)*3600,0)</f>
        <v>29</v>
      </c>
      <c r="F6" s="8">
        <f>F4+F5</f>
        <v>25.37472222222222</v>
      </c>
      <c r="G6" s="1"/>
      <c r="I6" s="9"/>
      <c r="J6" s="9">
        <f t="shared" si="0"/>
        <v>0</v>
      </c>
      <c r="K6" s="9">
        <f t="shared" si="0"/>
        <v>0</v>
      </c>
      <c r="L6" s="9"/>
      <c r="M6" s="9">
        <f>C11</f>
        <v>55</v>
      </c>
      <c r="N6" s="9">
        <f t="shared" si="1"/>
        <v>34</v>
      </c>
      <c r="O6" s="9">
        <f t="shared" si="1"/>
        <v>0</v>
      </c>
      <c r="P6" s="10">
        <f>G11-INT(G11)</f>
        <v>0.24760999999999989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25</v>
      </c>
      <c r="J7" s="13">
        <f t="shared" si="0"/>
        <v>22</v>
      </c>
      <c r="K7" s="13">
        <f t="shared" si="0"/>
        <v>29</v>
      </c>
      <c r="L7" s="9"/>
      <c r="M7" s="13">
        <f aca="true" t="shared" si="2" ref="M7:O10">C13</f>
        <v>105</v>
      </c>
      <c r="N7" s="13">
        <f t="shared" si="2"/>
        <v>58</v>
      </c>
      <c r="O7" s="13">
        <f t="shared" si="2"/>
        <v>0</v>
      </c>
      <c r="P7" s="10">
        <f>G13-INT(G13)</f>
        <v>0.017089999999999606</v>
      </c>
    </row>
    <row r="8" spans="1:16" ht="15">
      <c r="A8" s="1" t="s">
        <v>8</v>
      </c>
      <c r="B8" s="4" t="s">
        <v>30</v>
      </c>
      <c r="C8">
        <v>15</v>
      </c>
      <c r="D8">
        <v>36</v>
      </c>
      <c r="E8">
        <v>0</v>
      </c>
      <c r="F8" s="8">
        <f>C8+D8/60+E8/3600</f>
        <v>15.6</v>
      </c>
      <c r="G8" s="1"/>
      <c r="I8" s="13">
        <f>C20</f>
        <v>22</v>
      </c>
      <c r="J8" s="13">
        <f>D20</f>
        <v>23</v>
      </c>
      <c r="K8" s="13">
        <f>E20</f>
        <v>8</v>
      </c>
      <c r="L8" s="9"/>
      <c r="M8" s="13">
        <f t="shared" si="2"/>
        <v>177</v>
      </c>
      <c r="N8" s="13">
        <f t="shared" si="2"/>
        <v>7</v>
      </c>
      <c r="O8" s="13">
        <f t="shared" si="2"/>
        <v>60</v>
      </c>
      <c r="P8" s="10">
        <f>G15-INT(G15)</f>
        <v>0.39818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2</v>
      </c>
      <c r="J9" s="13">
        <f t="shared" si="3"/>
        <v>59</v>
      </c>
      <c r="K9" s="13">
        <f t="shared" si="3"/>
        <v>21</v>
      </c>
      <c r="L9" s="9"/>
      <c r="M9" s="13">
        <f t="shared" si="2"/>
        <v>88</v>
      </c>
      <c r="N9" s="13">
        <f t="shared" si="2"/>
        <v>33</v>
      </c>
      <c r="O9" s="13">
        <f t="shared" si="2"/>
        <v>60</v>
      </c>
      <c r="P9" s="10">
        <f>G16-INT(G16)</f>
        <v>0.9805200000000003</v>
      </c>
    </row>
    <row r="10" spans="1:16" ht="15">
      <c r="A10" s="1" t="s">
        <v>12</v>
      </c>
      <c r="B10" s="1"/>
      <c r="C10" s="3">
        <f>INT(F10)</f>
        <v>15</v>
      </c>
      <c r="D10" s="1">
        <f>INT((F10-C10)*60)</f>
        <v>36</v>
      </c>
      <c r="E10" s="1">
        <f>ROUND((F10-C10-D10/60)*3600,0)</f>
        <v>0</v>
      </c>
      <c r="F10" s="8">
        <f>F8+F9</f>
        <v>15.6</v>
      </c>
      <c r="G10" s="1" t="s">
        <v>17</v>
      </c>
      <c r="I10" s="13">
        <f t="shared" si="3"/>
        <v>44</v>
      </c>
      <c r="J10" s="13">
        <f t="shared" si="3"/>
        <v>50</v>
      </c>
      <c r="K10" s="13">
        <f t="shared" si="3"/>
        <v>10</v>
      </c>
      <c r="L10" s="9"/>
      <c r="M10" s="13">
        <f t="shared" si="2"/>
        <v>72</v>
      </c>
      <c r="N10" s="13">
        <f t="shared" si="2"/>
        <v>58</v>
      </c>
      <c r="O10" s="13">
        <f t="shared" si="2"/>
        <v>0</v>
      </c>
      <c r="P10" s="10">
        <f>SUM(P6:P9)-INT(SUM(P6:P9))</f>
        <v>0.6433999999999997</v>
      </c>
    </row>
    <row r="11" spans="1:16" ht="15">
      <c r="A11" s="1" t="s">
        <v>13</v>
      </c>
      <c r="B11" s="1" t="s">
        <v>17</v>
      </c>
      <c r="C11">
        <v>55</v>
      </c>
      <c r="D11">
        <v>34</v>
      </c>
      <c r="E11">
        <v>0</v>
      </c>
      <c r="F11" s="8">
        <f>C11+D11/60+E11/3600</f>
        <v>55.56666666666667</v>
      </c>
      <c r="G11" s="2">
        <f>ROUND(10+LOG(1/COS(RADIANS(F11))),5)</f>
        <v>10.24761</v>
      </c>
      <c r="P11" s="12"/>
    </row>
    <row r="12" spans="1:7" ht="15">
      <c r="A12" s="1" t="s">
        <v>15</v>
      </c>
      <c r="B12" s="4" t="s">
        <v>18</v>
      </c>
      <c r="C12">
        <v>15</v>
      </c>
      <c r="D12">
        <v>58</v>
      </c>
      <c r="E12" s="1"/>
      <c r="F12" s="8">
        <f>(C12+D12/60+E12/3600)*IF(UPPER(B12)="N",1,-1)</f>
        <v>15.966666666666667</v>
      </c>
      <c r="G12" s="2"/>
    </row>
    <row r="13" spans="1:7" ht="15">
      <c r="A13" s="1" t="s">
        <v>14</v>
      </c>
      <c r="B13" s="1"/>
      <c r="C13" s="3">
        <f>INT(F13)</f>
        <v>105</v>
      </c>
      <c r="D13" s="1">
        <f>INT((F13-C13)*60)</f>
        <v>58</v>
      </c>
      <c r="E13" s="1">
        <f>ROUND((F13-C13-D13/60)*3600,0)</f>
        <v>0</v>
      </c>
      <c r="F13" s="8">
        <f>90+F12</f>
        <v>105.96666666666667</v>
      </c>
      <c r="G13" s="2">
        <f>ROUND(10+LOG(1/SIN(RADIANS(F13))),5)</f>
        <v>10.01709</v>
      </c>
    </row>
    <row r="14" spans="1:7" ht="15">
      <c r="A14" s="1" t="s">
        <v>19</v>
      </c>
      <c r="B14" s="1"/>
      <c r="C14" s="3">
        <f>INT(F14)</f>
        <v>177</v>
      </c>
      <c r="D14" s="1">
        <f>INT((F14-C14)*60)</f>
        <v>7</v>
      </c>
      <c r="E14" s="1">
        <f>ROUND((F14-C14-D14/60)*3600,0)</f>
        <v>60</v>
      </c>
      <c r="F14" s="8">
        <f>F13+F11+F10</f>
        <v>177.13333333333333</v>
      </c>
      <c r="G14" s="2"/>
    </row>
    <row r="15" spans="1:7" ht="15">
      <c r="A15" s="1" t="s">
        <v>20</v>
      </c>
      <c r="B15" s="1"/>
      <c r="C15" s="3">
        <f>INT(F15)</f>
        <v>88</v>
      </c>
      <c r="D15" s="1">
        <f>INT((F15-C15)*60)</f>
        <v>33</v>
      </c>
      <c r="E15" s="1">
        <f>ROUND((F15-C15-D15/60)*3600,0)</f>
        <v>60</v>
      </c>
      <c r="F15" s="8">
        <f>F14/2</f>
        <v>88.56666666666666</v>
      </c>
      <c r="G15" s="2">
        <f>ROUND(10+LOG(COS(RADIANS(F15))),5)</f>
        <v>8.39818</v>
      </c>
    </row>
    <row r="16" spans="1:7" ht="15">
      <c r="A16" s="1" t="s">
        <v>22</v>
      </c>
      <c r="B16" s="1"/>
      <c r="C16" s="3">
        <f>INT(F16)</f>
        <v>72</v>
      </c>
      <c r="D16" s="1">
        <f>INT((F16-C16)*60)</f>
        <v>58</v>
      </c>
      <c r="E16" s="1">
        <f>ROUND((F16-C16-D16/60)*3600,0)</f>
        <v>0</v>
      </c>
      <c r="F16" s="8">
        <f>F15-F10</f>
        <v>72.96666666666667</v>
      </c>
      <c r="G16" s="2">
        <f>ROUND(10+LOG(SIN(RADIANS(F16))),5)</f>
        <v>9.98052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38.6434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8.6434</v>
      </c>
    </row>
    <row r="19" spans="1:7" ht="15">
      <c r="A19" s="1" t="s">
        <v>25</v>
      </c>
      <c r="B19" s="1"/>
      <c r="C19" s="3">
        <f>INT(F19)</f>
        <v>24</v>
      </c>
      <c r="D19" s="1">
        <f>INT((F19-C19)*60)</f>
        <v>12</v>
      </c>
      <c r="E19" s="1">
        <f>ROUND((F19-C19-D19/60)*3600,0)</f>
        <v>55</v>
      </c>
      <c r="F19" s="1">
        <f>DEGREES(2*ASIN(SQRT(10^(G18-10))))</f>
        <v>24.215292546863513</v>
      </c>
      <c r="G19" s="1"/>
    </row>
    <row r="20" spans="1:7" ht="15">
      <c r="A20" s="1" t="s">
        <v>26</v>
      </c>
      <c r="B20" s="1"/>
      <c r="C20" s="3">
        <f>INT(F20)</f>
        <v>22</v>
      </c>
      <c r="D20" s="1">
        <f>INT((F20-C20)*60)</f>
        <v>23</v>
      </c>
      <c r="E20" s="1">
        <f>ROUND((F20-C20-D20/60)*3600,0)</f>
        <v>8</v>
      </c>
      <c r="F20" s="1">
        <f>IF(UPPER(B8)="A",24-F19/15,F19/15)</f>
        <v>22.385647163542433</v>
      </c>
      <c r="G20" s="1"/>
    </row>
    <row r="21" spans="1:7" ht="15">
      <c r="A21" s="1" t="str">
        <f>A6</f>
        <v>Corrected Time</v>
      </c>
      <c r="B21" s="1"/>
      <c r="C21" s="1">
        <f>C6</f>
        <v>25</v>
      </c>
      <c r="D21" s="1">
        <f>D6</f>
        <v>22</v>
      </c>
      <c r="E21" s="1">
        <f>E6</f>
        <v>29</v>
      </c>
      <c r="F21" s="1">
        <f>F6</f>
        <v>25.37472222222222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59</v>
      </c>
      <c r="E22" s="1">
        <f>ROUND((F22-C22-D22/60)*3600,0)</f>
        <v>21</v>
      </c>
      <c r="F22" s="1">
        <f>IF((F21-F20)&lt;0,24+F21-F20,F21-F20)</f>
        <v>2.989075058679788</v>
      </c>
      <c r="G22" s="1"/>
    </row>
    <row r="23" spans="1:7" ht="15">
      <c r="A23" s="5" t="s">
        <v>28</v>
      </c>
      <c r="B23" s="5"/>
      <c r="C23" s="11">
        <f>INT(F23)</f>
        <v>44</v>
      </c>
      <c r="D23" s="5">
        <f>INT((F23-C23)*60)</f>
        <v>50</v>
      </c>
      <c r="E23" s="5">
        <f>ROUND((F23-C23-D23/60)*3600,0)</f>
        <v>10</v>
      </c>
      <c r="F23" s="5">
        <f>F22*15</f>
        <v>44.83612588019682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25</v>
      </c>
      <c r="D2" s="4">
        <v>24</v>
      </c>
      <c r="E2" s="4">
        <v>51</v>
      </c>
      <c r="F2" s="8">
        <f>C2+D2/60+E2/3600</f>
        <v>25.414166666666667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0</v>
      </c>
      <c r="E3" s="4">
        <v>0</v>
      </c>
      <c r="F3" s="8">
        <f>C3+D3/60+E3/3600</f>
        <v>0</v>
      </c>
      <c r="G3" s="1"/>
      <c r="I3" s="9">
        <f>C2</f>
        <v>25</v>
      </c>
      <c r="J3" s="9">
        <f>D2</f>
        <v>24</v>
      </c>
      <c r="K3" s="9">
        <f>E2</f>
        <v>51</v>
      </c>
      <c r="L3" s="9"/>
      <c r="M3" s="9">
        <f>C8</f>
        <v>16</v>
      </c>
      <c r="N3" s="9">
        <f>D8</f>
        <v>55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25</v>
      </c>
      <c r="D4" s="1">
        <f>INT((F4-C4)*60)</f>
        <v>24</v>
      </c>
      <c r="E4" s="1">
        <f>ROUND((F4-C4-D4/60)*3600,0)</f>
        <v>51</v>
      </c>
      <c r="F4" s="8">
        <f>F2+F3</f>
        <v>25.414166666666667</v>
      </c>
      <c r="G4" s="1"/>
      <c r="I4" s="9"/>
      <c r="J4" s="9">
        <f aca="true" t="shared" si="0" ref="J4:K7">D3</f>
        <v>0</v>
      </c>
      <c r="K4" s="9">
        <f t="shared" si="0"/>
        <v>0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3</v>
      </c>
      <c r="E5">
        <v>32</v>
      </c>
      <c r="F5" s="8">
        <f>C5+D5/60+E5/3600</f>
        <v>0.05888888888888889</v>
      </c>
      <c r="G5" s="1"/>
      <c r="I5" s="13">
        <f>C4</f>
        <v>25</v>
      </c>
      <c r="J5" s="13">
        <f t="shared" si="0"/>
        <v>24</v>
      </c>
      <c r="K5" s="13">
        <f t="shared" si="0"/>
        <v>51</v>
      </c>
      <c r="L5" s="9"/>
      <c r="M5" s="13">
        <f>C10</f>
        <v>16</v>
      </c>
      <c r="N5" s="13">
        <f t="shared" si="1"/>
        <v>55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25</v>
      </c>
      <c r="D6" s="1">
        <f>INT((F6-C6)*60)</f>
        <v>28</v>
      </c>
      <c r="E6" s="1">
        <f>ROUND((F6-C6-D6/60)*3600,0)</f>
        <v>23</v>
      </c>
      <c r="F6" s="8">
        <f>F4+F5</f>
        <v>25.473055555555554</v>
      </c>
      <c r="G6" s="1"/>
      <c r="I6" s="9"/>
      <c r="J6" s="9">
        <f t="shared" si="0"/>
        <v>3</v>
      </c>
      <c r="K6" s="9">
        <f t="shared" si="0"/>
        <v>32</v>
      </c>
      <c r="L6" s="9"/>
      <c r="M6" s="9">
        <f>C11</f>
        <v>54</v>
      </c>
      <c r="N6" s="9">
        <f t="shared" si="1"/>
        <v>39</v>
      </c>
      <c r="O6" s="9">
        <f t="shared" si="1"/>
        <v>0</v>
      </c>
      <c r="P6" s="10">
        <f>G11-INT(G11)</f>
        <v>0.23764000000000074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25</v>
      </c>
      <c r="J7" s="13">
        <f t="shared" si="0"/>
        <v>28</v>
      </c>
      <c r="K7" s="13">
        <f t="shared" si="0"/>
        <v>23</v>
      </c>
      <c r="L7" s="9"/>
      <c r="M7" s="13">
        <f aca="true" t="shared" si="2" ref="M7:O10">C13</f>
        <v>106</v>
      </c>
      <c r="N7" s="13">
        <f t="shared" si="2"/>
        <v>48</v>
      </c>
      <c r="O7" s="13">
        <f t="shared" si="2"/>
        <v>60</v>
      </c>
      <c r="P7" s="10">
        <f>G13-INT(G13)</f>
        <v>0.018980000000000885</v>
      </c>
    </row>
    <row r="8" spans="1:16" ht="15">
      <c r="A8" s="1" t="s">
        <v>8</v>
      </c>
      <c r="B8" s="4" t="s">
        <v>30</v>
      </c>
      <c r="C8">
        <v>16</v>
      </c>
      <c r="D8">
        <v>55</v>
      </c>
      <c r="E8">
        <v>0</v>
      </c>
      <c r="F8" s="8">
        <f>C8+D8/60+E8/3600</f>
        <v>16.916666666666668</v>
      </c>
      <c r="G8" s="1"/>
      <c r="I8" s="13">
        <f>C20</f>
        <v>22</v>
      </c>
      <c r="J8" s="13">
        <f>D20</f>
        <v>48</v>
      </c>
      <c r="K8" s="13">
        <f>E20</f>
        <v>19</v>
      </c>
      <c r="L8" s="9"/>
      <c r="M8" s="13">
        <f t="shared" si="2"/>
        <v>178</v>
      </c>
      <c r="N8" s="13">
        <f t="shared" si="2"/>
        <v>22</v>
      </c>
      <c r="O8" s="13">
        <f t="shared" si="2"/>
        <v>60</v>
      </c>
      <c r="P8" s="10">
        <f>G15-INT(G15)</f>
        <v>0.14944999999999986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2</v>
      </c>
      <c r="J9" s="13">
        <f t="shared" si="3"/>
        <v>40</v>
      </c>
      <c r="K9" s="13">
        <f t="shared" si="3"/>
        <v>4</v>
      </c>
      <c r="L9" s="9"/>
      <c r="M9" s="13">
        <f t="shared" si="2"/>
        <v>89</v>
      </c>
      <c r="N9" s="13">
        <f t="shared" si="2"/>
        <v>11</v>
      </c>
      <c r="O9" s="13">
        <f t="shared" si="2"/>
        <v>30</v>
      </c>
      <c r="P9" s="10">
        <f>G16-INT(G16)</f>
        <v>0.9788800000000002</v>
      </c>
    </row>
    <row r="10" spans="1:16" ht="15">
      <c r="A10" s="1" t="s">
        <v>12</v>
      </c>
      <c r="B10" s="1"/>
      <c r="C10" s="3">
        <f>INT(F10)</f>
        <v>16</v>
      </c>
      <c r="D10" s="1">
        <f>INT((F10-C10)*60)</f>
        <v>55</v>
      </c>
      <c r="E10" s="1">
        <f>ROUND((F10-C10-D10/60)*3600,0)</f>
        <v>0</v>
      </c>
      <c r="F10" s="8">
        <f>F8+F9</f>
        <v>16.916666666666668</v>
      </c>
      <c r="G10" s="1" t="s">
        <v>17</v>
      </c>
      <c r="I10" s="13">
        <f t="shared" si="3"/>
        <v>40</v>
      </c>
      <c r="J10" s="13">
        <f t="shared" si="3"/>
        <v>1</v>
      </c>
      <c r="K10" s="13">
        <f t="shared" si="3"/>
        <v>6</v>
      </c>
      <c r="L10" s="9"/>
      <c r="M10" s="13">
        <f t="shared" si="2"/>
        <v>72</v>
      </c>
      <c r="N10" s="13">
        <f t="shared" si="2"/>
        <v>16</v>
      </c>
      <c r="O10" s="13">
        <f t="shared" si="2"/>
        <v>30</v>
      </c>
      <c r="P10" s="10">
        <f>SUM(P6:P9)-INT(SUM(P6:P9))</f>
        <v>0.3849500000000017</v>
      </c>
    </row>
    <row r="11" spans="1:16" ht="15">
      <c r="A11" s="1" t="s">
        <v>13</v>
      </c>
      <c r="B11" s="1" t="s">
        <v>17</v>
      </c>
      <c r="C11">
        <v>54</v>
      </c>
      <c r="D11">
        <v>39</v>
      </c>
      <c r="E11">
        <v>0</v>
      </c>
      <c r="F11" s="8">
        <f>C11+D11/60+E11/3600</f>
        <v>54.65</v>
      </c>
      <c r="G11" s="2">
        <f>ROUND(10+LOG(1/COS(RADIANS(F11))),5)</f>
        <v>10.23764</v>
      </c>
      <c r="P11" s="12"/>
    </row>
    <row r="12" spans="1:7" ht="15">
      <c r="A12" s="1" t="s">
        <v>15</v>
      </c>
      <c r="B12" s="4" t="s">
        <v>18</v>
      </c>
      <c r="C12">
        <v>16</v>
      </c>
      <c r="D12">
        <v>49</v>
      </c>
      <c r="E12" s="1"/>
      <c r="F12" s="8">
        <f>(C12+D12/60+E12/3600)*IF(UPPER(B12)="N",1,-1)</f>
        <v>16.816666666666666</v>
      </c>
      <c r="G12" s="2"/>
    </row>
    <row r="13" spans="1:7" ht="15">
      <c r="A13" s="1" t="s">
        <v>14</v>
      </c>
      <c r="B13" s="1"/>
      <c r="C13" s="3">
        <f>INT(F13)</f>
        <v>106</v>
      </c>
      <c r="D13" s="1">
        <f>INT((F13-C13)*60)</f>
        <v>48</v>
      </c>
      <c r="E13" s="1">
        <f>ROUND((F13-C13-D13/60)*3600,0)</f>
        <v>60</v>
      </c>
      <c r="F13" s="8">
        <f>90+F12</f>
        <v>106.81666666666666</v>
      </c>
      <c r="G13" s="2">
        <f>ROUND(10+LOG(1/SIN(RADIANS(F13))),5)</f>
        <v>10.01898</v>
      </c>
    </row>
    <row r="14" spans="1:7" ht="15">
      <c r="A14" s="1" t="s">
        <v>19</v>
      </c>
      <c r="B14" s="1"/>
      <c r="C14" s="3">
        <f>INT(F14)</f>
        <v>178</v>
      </c>
      <c r="D14" s="1">
        <f>INT((F14-C14)*60)</f>
        <v>22</v>
      </c>
      <c r="E14" s="1">
        <f>ROUND((F14-C14-D14/60)*3600,0)</f>
        <v>60</v>
      </c>
      <c r="F14" s="8">
        <f>F13+F11+F10</f>
        <v>178.38333333333333</v>
      </c>
      <c r="G14" s="2"/>
    </row>
    <row r="15" spans="1:7" ht="15">
      <c r="A15" s="1" t="s">
        <v>20</v>
      </c>
      <c r="B15" s="1"/>
      <c r="C15" s="3">
        <f>INT(F15)</f>
        <v>89</v>
      </c>
      <c r="D15" s="1">
        <f>INT((F15-C15)*60)</f>
        <v>11</v>
      </c>
      <c r="E15" s="1">
        <f>ROUND((F15-C15-D15/60)*3600,0)</f>
        <v>30</v>
      </c>
      <c r="F15" s="8">
        <f>F14/2</f>
        <v>89.19166666666666</v>
      </c>
      <c r="G15" s="2">
        <f>ROUND(10+LOG(COS(RADIANS(F15))),5)</f>
        <v>8.14945</v>
      </c>
    </row>
    <row r="16" spans="1:7" ht="15">
      <c r="A16" s="1" t="s">
        <v>22</v>
      </c>
      <c r="B16" s="1"/>
      <c r="C16" s="3">
        <f>INT(F16)</f>
        <v>72</v>
      </c>
      <c r="D16" s="1">
        <f>INT((F16-C16)*60)</f>
        <v>16</v>
      </c>
      <c r="E16" s="1">
        <f>ROUND((F16-C16-D16/60)*3600,0)</f>
        <v>30</v>
      </c>
      <c r="F16" s="8">
        <f>F15-F10</f>
        <v>72.27499999999999</v>
      </c>
      <c r="G16" s="2">
        <f>ROUND(10+LOG(SIN(RADIANS(F16))),5)</f>
        <v>9.97888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38.38495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8.384950000000003</v>
      </c>
    </row>
    <row r="19" spans="1:7" ht="15">
      <c r="A19" s="1" t="s">
        <v>25</v>
      </c>
      <c r="B19" s="1"/>
      <c r="C19" s="3">
        <f>INT(F19)</f>
        <v>17</v>
      </c>
      <c r="D19" s="1">
        <f>INT((F19-C19)*60)</f>
        <v>55</v>
      </c>
      <c r="E19" s="1">
        <f>ROUND((F19-C19-D19/60)*3600,0)</f>
        <v>21</v>
      </c>
      <c r="F19" s="1">
        <f>DEGREES(2*ASIN(SQRT(10^(G18-10))))</f>
        <v>17.922545912882903</v>
      </c>
      <c r="G19" s="1"/>
    </row>
    <row r="20" spans="1:7" ht="15">
      <c r="A20" s="1" t="s">
        <v>26</v>
      </c>
      <c r="B20" s="1"/>
      <c r="C20" s="3">
        <f>INT(F20)</f>
        <v>22</v>
      </c>
      <c r="D20" s="1">
        <f>INT((F20-C20)*60)</f>
        <v>48</v>
      </c>
      <c r="E20" s="1">
        <f>ROUND((F20-C20-D20/60)*3600,0)</f>
        <v>19</v>
      </c>
      <c r="F20" s="1">
        <f>IF(UPPER(B8)="A",24-F19/15,F19/15)</f>
        <v>22.805163605807806</v>
      </c>
      <c r="G20" s="1"/>
    </row>
    <row r="21" spans="1:7" ht="15">
      <c r="A21" s="1" t="str">
        <f>A6</f>
        <v>Corrected Time</v>
      </c>
      <c r="B21" s="1"/>
      <c r="C21" s="1">
        <f>C6</f>
        <v>25</v>
      </c>
      <c r="D21" s="1">
        <f>D6</f>
        <v>28</v>
      </c>
      <c r="E21" s="1">
        <f>E6</f>
        <v>23</v>
      </c>
      <c r="F21" s="1">
        <f>F6</f>
        <v>25.473055555555554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40</v>
      </c>
      <c r="E22" s="1">
        <f>ROUND((F22-C22-D22/60)*3600,0)</f>
        <v>4</v>
      </c>
      <c r="F22" s="1">
        <f>IF((F21-F20)&lt;0,24+F21-F20,F21-F20)</f>
        <v>2.667891949747748</v>
      </c>
      <c r="G22" s="1"/>
    </row>
    <row r="23" spans="1:7" ht="15">
      <c r="A23" s="5" t="s">
        <v>28</v>
      </c>
      <c r="B23" s="5"/>
      <c r="C23" s="11">
        <f>INT(F23)</f>
        <v>40</v>
      </c>
      <c r="D23" s="5">
        <f>INT((F23-C23)*60)</f>
        <v>1</v>
      </c>
      <c r="E23" s="5">
        <f>ROUND((F23-C23-D23/60)*3600,0)</f>
        <v>6</v>
      </c>
      <c r="F23" s="5">
        <f>F22*15</f>
        <v>40.01837924621622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23</v>
      </c>
      <c r="D2" s="4">
        <v>19</v>
      </c>
      <c r="E2" s="4">
        <v>38</v>
      </c>
      <c r="F2" s="8">
        <f>C2+D2/60+E2/3600</f>
        <v>23.327222222222222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0</v>
      </c>
      <c r="E3" s="4">
        <v>0</v>
      </c>
      <c r="F3" s="8">
        <f>C3+D3/60+E3/3600</f>
        <v>0</v>
      </c>
      <c r="G3" s="1"/>
      <c r="I3" s="9">
        <f>C2</f>
        <v>23</v>
      </c>
      <c r="J3" s="9">
        <f>D2</f>
        <v>19</v>
      </c>
      <c r="K3" s="9">
        <f>E2</f>
        <v>38</v>
      </c>
      <c r="L3" s="9"/>
      <c r="M3" s="9">
        <f>C8</f>
        <v>7</v>
      </c>
      <c r="N3" s="9">
        <f>D8</f>
        <v>21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23</v>
      </c>
      <c r="D4" s="1">
        <f>INT((F4-C4)*60)</f>
        <v>19</v>
      </c>
      <c r="E4" s="1">
        <f>ROUND((F4-C4-D4/60)*3600,0)</f>
        <v>38</v>
      </c>
      <c r="F4" s="8">
        <f>F2+F3</f>
        <v>23.327222222222222</v>
      </c>
      <c r="G4" s="1"/>
      <c r="I4" s="9"/>
      <c r="J4" s="9">
        <f aca="true" t="shared" si="0" ref="J4:K7">D3</f>
        <v>0</v>
      </c>
      <c r="K4" s="9">
        <f t="shared" si="0"/>
        <v>0</v>
      </c>
      <c r="L4" s="9"/>
      <c r="M4" s="9"/>
      <c r="N4" s="9">
        <f aca="true" t="shared" si="1" ref="N4:O6">D9</f>
        <v>0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3</v>
      </c>
      <c r="E5">
        <v>32</v>
      </c>
      <c r="F5" s="8">
        <f>C5+D5/60+E5/3600</f>
        <v>0.05888888888888889</v>
      </c>
      <c r="G5" s="1"/>
      <c r="I5" s="13">
        <f>C4</f>
        <v>23</v>
      </c>
      <c r="J5" s="13">
        <f t="shared" si="0"/>
        <v>19</v>
      </c>
      <c r="K5" s="13">
        <f t="shared" si="0"/>
        <v>38</v>
      </c>
      <c r="L5" s="9"/>
      <c r="M5" s="13">
        <f>C10</f>
        <v>7</v>
      </c>
      <c r="N5" s="13">
        <f t="shared" si="1"/>
        <v>21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23</v>
      </c>
      <c r="D6" s="1">
        <f>INT((F6-C6)*60)</f>
        <v>23</v>
      </c>
      <c r="E6" s="1">
        <f>ROUND((F6-C6-D6/60)*3600,0)</f>
        <v>10</v>
      </c>
      <c r="F6" s="8">
        <f>F4+F5</f>
        <v>23.38611111111111</v>
      </c>
      <c r="G6" s="1"/>
      <c r="I6" s="9"/>
      <c r="J6" s="9">
        <f t="shared" si="0"/>
        <v>3</v>
      </c>
      <c r="K6" s="9">
        <f t="shared" si="0"/>
        <v>32</v>
      </c>
      <c r="L6" s="9"/>
      <c r="M6" s="9">
        <f>C11</f>
        <v>54</v>
      </c>
      <c r="N6" s="9">
        <f t="shared" si="1"/>
        <v>41</v>
      </c>
      <c r="O6" s="9">
        <f t="shared" si="1"/>
        <v>30</v>
      </c>
      <c r="P6" s="10">
        <f>G11-INT(G11)</f>
        <v>0.2380899999999997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23</v>
      </c>
      <c r="J7" s="13">
        <f t="shared" si="0"/>
        <v>23</v>
      </c>
      <c r="K7" s="13">
        <f t="shared" si="0"/>
        <v>10</v>
      </c>
      <c r="L7" s="9"/>
      <c r="M7" s="13">
        <f aca="true" t="shared" si="2" ref="M7:O10">C13</f>
        <v>106</v>
      </c>
      <c r="N7" s="13">
        <f t="shared" si="2"/>
        <v>47</v>
      </c>
      <c r="O7" s="13">
        <f t="shared" si="2"/>
        <v>30</v>
      </c>
      <c r="P7" s="10">
        <f>G13-INT(G13)</f>
        <v>0.018919999999999604</v>
      </c>
    </row>
    <row r="8" spans="1:16" ht="15">
      <c r="A8" s="1" t="s">
        <v>8</v>
      </c>
      <c r="B8" s="4" t="s">
        <v>30</v>
      </c>
      <c r="C8">
        <v>7</v>
      </c>
      <c r="D8">
        <v>21</v>
      </c>
      <c r="E8">
        <v>0</v>
      </c>
      <c r="F8" s="8">
        <f>C8+D8/60+E8/3600</f>
        <v>7.35</v>
      </c>
      <c r="G8" s="1"/>
      <c r="I8" s="13">
        <f>C20</f>
        <v>20</v>
      </c>
      <c r="J8" s="13">
        <f>D20</f>
        <v>44</v>
      </c>
      <c r="K8" s="13">
        <f>E20</f>
        <v>22</v>
      </c>
      <c r="L8" s="9"/>
      <c r="M8" s="13">
        <f t="shared" si="2"/>
        <v>168</v>
      </c>
      <c r="N8" s="13">
        <f t="shared" si="2"/>
        <v>50</v>
      </c>
      <c r="O8" s="13">
        <f t="shared" si="2"/>
        <v>0</v>
      </c>
      <c r="P8" s="10">
        <f>G15-INT(G15)</f>
        <v>0.9880800000000001</v>
      </c>
    </row>
    <row r="9" spans="1:16" ht="15">
      <c r="A9" s="1" t="s">
        <v>11</v>
      </c>
      <c r="B9" s="1"/>
      <c r="C9" s="1"/>
      <c r="D9">
        <v>0</v>
      </c>
      <c r="E9">
        <v>0</v>
      </c>
      <c r="F9" s="8">
        <f>C9+D9/60+E9/3600</f>
        <v>0</v>
      </c>
      <c r="G9" s="1"/>
      <c r="I9" s="13">
        <f aca="true" t="shared" si="3" ref="I9:K10">C22</f>
        <v>2</v>
      </c>
      <c r="J9" s="13">
        <f t="shared" si="3"/>
        <v>38</v>
      </c>
      <c r="K9" s="13">
        <f t="shared" si="3"/>
        <v>48</v>
      </c>
      <c r="L9" s="9"/>
      <c r="M9" s="13">
        <f t="shared" si="2"/>
        <v>84</v>
      </c>
      <c r="N9" s="13">
        <f t="shared" si="2"/>
        <v>25</v>
      </c>
      <c r="O9" s="13">
        <f t="shared" si="2"/>
        <v>0</v>
      </c>
      <c r="P9" s="10">
        <f>G16-INT(G16)</f>
        <v>0.9888399999999997</v>
      </c>
    </row>
    <row r="10" spans="1:16" ht="15">
      <c r="A10" s="1" t="s">
        <v>12</v>
      </c>
      <c r="B10" s="1"/>
      <c r="C10" s="3">
        <f>INT(F10)</f>
        <v>7</v>
      </c>
      <c r="D10" s="1">
        <f>INT((F10-C10)*60)</f>
        <v>21</v>
      </c>
      <c r="E10" s="1">
        <f>ROUND((F10-C10-D10/60)*3600,0)</f>
        <v>0</v>
      </c>
      <c r="F10" s="8">
        <f>F8+F9</f>
        <v>7.35</v>
      </c>
      <c r="G10" s="1" t="s">
        <v>17</v>
      </c>
      <c r="I10" s="13">
        <f t="shared" si="3"/>
        <v>39</v>
      </c>
      <c r="J10" s="13">
        <f t="shared" si="3"/>
        <v>42</v>
      </c>
      <c r="K10" s="13">
        <f t="shared" si="3"/>
        <v>1</v>
      </c>
      <c r="L10" s="9"/>
      <c r="M10" s="13">
        <f t="shared" si="2"/>
        <v>77</v>
      </c>
      <c r="N10" s="13">
        <f t="shared" si="2"/>
        <v>4</v>
      </c>
      <c r="O10" s="13">
        <f t="shared" si="2"/>
        <v>0</v>
      </c>
      <c r="P10" s="10">
        <f>SUM(P6:P9)-INT(SUM(P6:P9))</f>
        <v>0.23392999999999908</v>
      </c>
    </row>
    <row r="11" spans="1:16" ht="15">
      <c r="A11" s="1" t="s">
        <v>13</v>
      </c>
      <c r="B11" s="1" t="s">
        <v>17</v>
      </c>
      <c r="C11">
        <v>54</v>
      </c>
      <c r="D11">
        <v>41</v>
      </c>
      <c r="E11">
        <v>30</v>
      </c>
      <c r="F11" s="8">
        <f>C11+D11/60+E11/3600</f>
        <v>54.69166666666666</v>
      </c>
      <c r="G11" s="2">
        <f>ROUND(10+LOG(1/COS(RADIANS(F11))),5)</f>
        <v>10.23809</v>
      </c>
      <c r="P11" s="12"/>
    </row>
    <row r="12" spans="1:7" ht="15">
      <c r="A12" s="1" t="s">
        <v>15</v>
      </c>
      <c r="B12" s="4" t="s">
        <v>18</v>
      </c>
      <c r="C12">
        <v>16</v>
      </c>
      <c r="D12">
        <v>47.5</v>
      </c>
      <c r="E12" s="1"/>
      <c r="F12" s="8">
        <f>(C12+D12/60+E12/3600)*IF(UPPER(B12)="N",1,-1)</f>
        <v>16.791666666666668</v>
      </c>
      <c r="G12" s="2"/>
    </row>
    <row r="13" spans="1:7" ht="15">
      <c r="A13" s="1" t="s">
        <v>14</v>
      </c>
      <c r="B13" s="1"/>
      <c r="C13" s="3">
        <f>INT(F13)</f>
        <v>106</v>
      </c>
      <c r="D13" s="1">
        <f>INT((F13-C13)*60)</f>
        <v>47</v>
      </c>
      <c r="E13" s="1">
        <f>ROUND((F13-C13-D13/60)*3600,0)</f>
        <v>30</v>
      </c>
      <c r="F13" s="8">
        <f>90+F12</f>
        <v>106.79166666666667</v>
      </c>
      <c r="G13" s="2">
        <f>ROUND(10+LOG(1/SIN(RADIANS(F13))),5)</f>
        <v>10.01892</v>
      </c>
    </row>
    <row r="14" spans="1:7" ht="15">
      <c r="A14" s="1" t="s">
        <v>19</v>
      </c>
      <c r="B14" s="1"/>
      <c r="C14" s="3">
        <f>INT(F14)</f>
        <v>168</v>
      </c>
      <c r="D14" s="1">
        <f>INT((F14-C14)*60)</f>
        <v>50</v>
      </c>
      <c r="E14" s="1">
        <f>ROUND((F14-C14-D14/60)*3600,0)</f>
        <v>0</v>
      </c>
      <c r="F14" s="8">
        <f>F13+F11+F10</f>
        <v>168.83333333333334</v>
      </c>
      <c r="G14" s="2"/>
    </row>
    <row r="15" spans="1:7" ht="15">
      <c r="A15" s="1" t="s">
        <v>20</v>
      </c>
      <c r="B15" s="1"/>
      <c r="C15" s="3">
        <f>INT(F15)</f>
        <v>84</v>
      </c>
      <c r="D15" s="1">
        <f>INT((F15-C15)*60)</f>
        <v>25</v>
      </c>
      <c r="E15" s="1">
        <f>ROUND((F15-C15-D15/60)*3600,0)</f>
        <v>0</v>
      </c>
      <c r="F15" s="8">
        <f>F14/2</f>
        <v>84.41666666666667</v>
      </c>
      <c r="G15" s="2">
        <f>ROUND(10+LOG(COS(RADIANS(F15))),5)</f>
        <v>8.98808</v>
      </c>
    </row>
    <row r="16" spans="1:7" ht="15">
      <c r="A16" s="1" t="s">
        <v>22</v>
      </c>
      <c r="B16" s="1"/>
      <c r="C16" s="3">
        <f>INT(F16)</f>
        <v>77</v>
      </c>
      <c r="D16" s="1">
        <f>INT((F16-C16)*60)</f>
        <v>4</v>
      </c>
      <c r="E16" s="1">
        <f>ROUND((F16-C16-D16/60)*3600,0)</f>
        <v>0</v>
      </c>
      <c r="F16" s="8">
        <f>F15-F10</f>
        <v>77.06666666666668</v>
      </c>
      <c r="G16" s="2">
        <f>ROUND(10+LOG(SIN(RADIANS(F16))),5)</f>
        <v>9.98884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39.23393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9.23393</v>
      </c>
    </row>
    <row r="19" spans="1:7" ht="15">
      <c r="A19" s="1" t="s">
        <v>25</v>
      </c>
      <c r="B19" s="1"/>
      <c r="C19" s="3">
        <f>INT(F19)</f>
        <v>48</v>
      </c>
      <c r="D19" s="1">
        <f>INT((F19-C19)*60)</f>
        <v>54</v>
      </c>
      <c r="E19" s="1">
        <f>ROUND((F19-C19-D19/60)*3600,0)</f>
        <v>31</v>
      </c>
      <c r="F19" s="1">
        <f>DEGREES(2*ASIN(SQRT(10^(G18-10))))</f>
        <v>48.90847412770301</v>
      </c>
      <c r="G19" s="1"/>
    </row>
    <row r="20" spans="1:7" ht="15">
      <c r="A20" s="1" t="s">
        <v>26</v>
      </c>
      <c r="B20" s="1"/>
      <c r="C20" s="3">
        <f>INT(F20)</f>
        <v>20</v>
      </c>
      <c r="D20" s="1">
        <f>INT((F20-C20)*60)</f>
        <v>44</v>
      </c>
      <c r="E20" s="1">
        <f>ROUND((F20-C20-D20/60)*3600,0)</f>
        <v>22</v>
      </c>
      <c r="F20" s="1">
        <f>IF(UPPER(B8)="A",24-F19/15,F19/15)</f>
        <v>20.739435058153134</v>
      </c>
      <c r="G20" s="1"/>
    </row>
    <row r="21" spans="1:7" ht="15">
      <c r="A21" s="1" t="str">
        <f>A6</f>
        <v>Corrected Time</v>
      </c>
      <c r="B21" s="1"/>
      <c r="C21" s="1">
        <f>C6</f>
        <v>23</v>
      </c>
      <c r="D21" s="1">
        <f>D6</f>
        <v>23</v>
      </c>
      <c r="E21" s="1">
        <f>E6</f>
        <v>10</v>
      </c>
      <c r="F21" s="1">
        <f>F6</f>
        <v>23.38611111111111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38</v>
      </c>
      <c r="E22" s="1">
        <f>ROUND((F22-C22-D22/60)*3600,0)</f>
        <v>48</v>
      </c>
      <c r="F22" s="1">
        <f>IF((F21-F20)&lt;0,24+F21-F20,F21-F20)</f>
        <v>2.646676052957975</v>
      </c>
      <c r="G22" s="1"/>
    </row>
    <row r="23" spans="1:7" ht="15">
      <c r="A23" s="5" t="s">
        <v>28</v>
      </c>
      <c r="B23" s="5"/>
      <c r="C23" s="11">
        <f>INT(F23)</f>
        <v>39</v>
      </c>
      <c r="D23" s="5">
        <f>INT((F23-C23)*60)</f>
        <v>42</v>
      </c>
      <c r="E23" s="5">
        <f>ROUND((F23-C23-D23/60)*3600,0)</f>
        <v>1</v>
      </c>
      <c r="F23" s="5">
        <f>F22*15</f>
        <v>39.70014079436963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421875" style="0" bestFit="1" customWidth="1"/>
    <col min="2" max="2" width="5.421875" style="0" customWidth="1"/>
    <col min="6" max="6" width="10.28125" style="0" customWidth="1"/>
    <col min="7" max="7" width="9.57421875" style="0" bestFit="1" customWidth="1"/>
  </cols>
  <sheetData>
    <row r="1" spans="1:16" ht="15">
      <c r="A1" s="1"/>
      <c r="B1" s="1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21</v>
      </c>
      <c r="I1" s="14" t="s">
        <v>29</v>
      </c>
      <c r="J1" s="14"/>
      <c r="K1" s="14"/>
      <c r="L1" s="14"/>
      <c r="M1" s="14"/>
      <c r="N1" s="14"/>
      <c r="O1" s="14"/>
      <c r="P1" s="14"/>
    </row>
    <row r="2" spans="1:16" ht="15">
      <c r="A2" s="1" t="s">
        <v>4</v>
      </c>
      <c r="B2" s="1"/>
      <c r="C2" s="4">
        <v>5</v>
      </c>
      <c r="D2" s="4">
        <v>10</v>
      </c>
      <c r="E2" s="4">
        <v>14</v>
      </c>
      <c r="F2" s="8">
        <f>C2+D2/60+E2/3600</f>
        <v>5.170555555555556</v>
      </c>
      <c r="G2" s="1"/>
      <c r="I2" s="9"/>
      <c r="J2" s="9"/>
      <c r="K2" s="9"/>
      <c r="L2" s="9"/>
      <c r="M2" s="9"/>
      <c r="N2" s="9"/>
      <c r="O2" s="9"/>
      <c r="P2" s="9"/>
    </row>
    <row r="3" spans="1:16" ht="15">
      <c r="A3" s="1" t="s">
        <v>5</v>
      </c>
      <c r="B3" s="1"/>
      <c r="C3" s="4">
        <v>0</v>
      </c>
      <c r="D3" s="4">
        <v>13</v>
      </c>
      <c r="E3" s="4">
        <v>0</v>
      </c>
      <c r="F3" s="8">
        <f>C3+D3/60+E3/3600</f>
        <v>0.21666666666666667</v>
      </c>
      <c r="G3" s="1"/>
      <c r="I3" s="9">
        <f>C2</f>
        <v>5</v>
      </c>
      <c r="J3" s="9">
        <f>D2</f>
        <v>10</v>
      </c>
      <c r="K3" s="9">
        <f>E2</f>
        <v>14</v>
      </c>
      <c r="L3" s="9"/>
      <c r="M3" s="9">
        <f>C8</f>
        <v>9</v>
      </c>
      <c r="N3" s="9">
        <f>D8</f>
        <v>49</v>
      </c>
      <c r="O3" s="9">
        <f>E8</f>
        <v>0</v>
      </c>
      <c r="P3" s="9"/>
    </row>
    <row r="4" spans="1:16" ht="15">
      <c r="A4" s="1" t="s">
        <v>6</v>
      </c>
      <c r="B4" s="1"/>
      <c r="C4" s="3">
        <f>INT(F4)</f>
        <v>5</v>
      </c>
      <c r="D4" s="1">
        <f>INT((F4-C4)*60)</f>
        <v>23</v>
      </c>
      <c r="E4" s="1">
        <f>ROUND((F4-C4-D4/60)*3600,0)</f>
        <v>14</v>
      </c>
      <c r="F4" s="8">
        <f>F2+F3</f>
        <v>5.387222222222222</v>
      </c>
      <c r="G4" s="1"/>
      <c r="I4" s="9"/>
      <c r="J4" s="9">
        <f aca="true" t="shared" si="0" ref="J4:K7">D3</f>
        <v>13</v>
      </c>
      <c r="K4" s="9">
        <f t="shared" si="0"/>
        <v>0</v>
      </c>
      <c r="L4" s="9"/>
      <c r="M4" s="9"/>
      <c r="N4" s="9">
        <f aca="true" t="shared" si="1" ref="N4:O6">D9</f>
        <v>8</v>
      </c>
      <c r="O4" s="9">
        <f t="shared" si="1"/>
        <v>0</v>
      </c>
      <c r="P4" s="9"/>
    </row>
    <row r="5" spans="1:16" ht="15">
      <c r="A5" s="1" t="s">
        <v>7</v>
      </c>
      <c r="B5" s="1"/>
      <c r="C5" s="1"/>
      <c r="D5">
        <v>3</v>
      </c>
      <c r="E5">
        <v>33</v>
      </c>
      <c r="F5" s="8">
        <f>C5+D5/60+E5/3600</f>
        <v>0.05916666666666667</v>
      </c>
      <c r="G5" s="1"/>
      <c r="I5" s="13">
        <f>C4</f>
        <v>5</v>
      </c>
      <c r="J5" s="13">
        <f t="shared" si="0"/>
        <v>23</v>
      </c>
      <c r="K5" s="13">
        <f t="shared" si="0"/>
        <v>14</v>
      </c>
      <c r="L5" s="9"/>
      <c r="M5" s="13">
        <f>C10</f>
        <v>9</v>
      </c>
      <c r="N5" s="13">
        <f t="shared" si="1"/>
        <v>57</v>
      </c>
      <c r="O5" s="13">
        <f t="shared" si="1"/>
        <v>0</v>
      </c>
      <c r="P5" s="9"/>
    </row>
    <row r="6" spans="1:16" ht="15">
      <c r="A6" s="1" t="s">
        <v>6</v>
      </c>
      <c r="B6" s="1"/>
      <c r="C6" s="3">
        <f>INT(F6)</f>
        <v>5</v>
      </c>
      <c r="D6" s="1">
        <f>INT((F6-C6)*60)</f>
        <v>26</v>
      </c>
      <c r="E6" s="1">
        <f>ROUND((F6-C6-D6/60)*3600,0)</f>
        <v>47</v>
      </c>
      <c r="F6" s="8">
        <f>F4+F5</f>
        <v>5.446388888888889</v>
      </c>
      <c r="G6" s="1"/>
      <c r="I6" s="9"/>
      <c r="J6" s="9">
        <f t="shared" si="0"/>
        <v>3</v>
      </c>
      <c r="K6" s="9">
        <f t="shared" si="0"/>
        <v>33</v>
      </c>
      <c r="L6" s="9"/>
      <c r="M6" s="9">
        <f>C11</f>
        <v>54</v>
      </c>
      <c r="N6" s="9">
        <f t="shared" si="1"/>
        <v>33</v>
      </c>
      <c r="O6" s="9">
        <f t="shared" si="1"/>
        <v>0</v>
      </c>
      <c r="P6" s="10">
        <f>G11-INT(G11)</f>
        <v>0.23658</v>
      </c>
    </row>
    <row r="7" spans="1:16" ht="15">
      <c r="A7" s="1"/>
      <c r="B7" s="1"/>
      <c r="C7" s="7" t="s">
        <v>9</v>
      </c>
      <c r="D7" s="6" t="s">
        <v>10</v>
      </c>
      <c r="E7" s="6" t="s">
        <v>2</v>
      </c>
      <c r="F7" s="8"/>
      <c r="G7" s="1"/>
      <c r="I7" s="13">
        <f>C6</f>
        <v>5</v>
      </c>
      <c r="J7" s="13">
        <f t="shared" si="0"/>
        <v>26</v>
      </c>
      <c r="K7" s="13">
        <f t="shared" si="0"/>
        <v>47</v>
      </c>
      <c r="L7" s="9"/>
      <c r="M7" s="13">
        <f aca="true" t="shared" si="2" ref="M7:O10">C13</f>
        <v>106</v>
      </c>
      <c r="N7" s="13">
        <f t="shared" si="2"/>
        <v>52</v>
      </c>
      <c r="O7" s="13">
        <f t="shared" si="2"/>
        <v>0</v>
      </c>
      <c r="P7" s="10">
        <f>G13-INT(G13)</f>
        <v>0.019099999999999895</v>
      </c>
    </row>
    <row r="8" spans="1:16" ht="15">
      <c r="A8" s="1" t="s">
        <v>8</v>
      </c>
      <c r="B8" s="4" t="s">
        <v>31</v>
      </c>
      <c r="C8">
        <v>9</v>
      </c>
      <c r="D8">
        <v>49</v>
      </c>
      <c r="E8">
        <v>0</v>
      </c>
      <c r="F8" s="8">
        <f>C8+D8/60+E8/3600</f>
        <v>9.816666666666666</v>
      </c>
      <c r="G8" s="1"/>
      <c r="I8" s="13">
        <f>C20</f>
        <v>2</v>
      </c>
      <c r="J8" s="13">
        <f>D20</f>
        <v>50</v>
      </c>
      <c r="K8" s="13">
        <f>E20</f>
        <v>3</v>
      </c>
      <c r="L8" s="9"/>
      <c r="M8" s="13">
        <f t="shared" si="2"/>
        <v>171</v>
      </c>
      <c r="N8" s="13">
        <f t="shared" si="2"/>
        <v>22</v>
      </c>
      <c r="O8" s="13">
        <f t="shared" si="2"/>
        <v>0</v>
      </c>
      <c r="P8" s="10">
        <f>G15-INT(G15)</f>
        <v>0.8766099999999994</v>
      </c>
    </row>
    <row r="9" spans="1:16" ht="15">
      <c r="A9" s="1" t="s">
        <v>11</v>
      </c>
      <c r="B9" s="1"/>
      <c r="C9" s="1"/>
      <c r="D9">
        <v>8</v>
      </c>
      <c r="E9">
        <v>0</v>
      </c>
      <c r="F9" s="8">
        <f>C9+D9/60+E9/3600</f>
        <v>0.13333333333333333</v>
      </c>
      <c r="G9" s="1"/>
      <c r="I9" s="13">
        <f aca="true" t="shared" si="3" ref="I9:K10">C22</f>
        <v>2</v>
      </c>
      <c r="J9" s="13">
        <f t="shared" si="3"/>
        <v>36</v>
      </c>
      <c r="K9" s="13">
        <f t="shared" si="3"/>
        <v>44</v>
      </c>
      <c r="L9" s="9"/>
      <c r="M9" s="13">
        <f t="shared" si="2"/>
        <v>85</v>
      </c>
      <c r="N9" s="13">
        <f t="shared" si="2"/>
        <v>41</v>
      </c>
      <c r="O9" s="13">
        <f t="shared" si="2"/>
        <v>0</v>
      </c>
      <c r="P9" s="10">
        <f>G16-INT(G16)</f>
        <v>0.9863999999999997</v>
      </c>
    </row>
    <row r="10" spans="1:16" ht="15">
      <c r="A10" s="1" t="s">
        <v>12</v>
      </c>
      <c r="B10" s="1"/>
      <c r="C10" s="3">
        <f>INT(F10)</f>
        <v>9</v>
      </c>
      <c r="D10" s="1">
        <f>INT((F10-C10)*60)</f>
        <v>57</v>
      </c>
      <c r="E10" s="1">
        <f>ROUND((F10-C10-D10/60)*3600,0)</f>
        <v>0</v>
      </c>
      <c r="F10" s="8">
        <f>F8+F9</f>
        <v>9.95</v>
      </c>
      <c r="G10" s="1" t="s">
        <v>17</v>
      </c>
      <c r="I10" s="13">
        <f t="shared" si="3"/>
        <v>39</v>
      </c>
      <c r="J10" s="13">
        <f t="shared" si="3"/>
        <v>11</v>
      </c>
      <c r="K10" s="13">
        <f t="shared" si="3"/>
        <v>4</v>
      </c>
      <c r="L10" s="9"/>
      <c r="M10" s="13">
        <f t="shared" si="2"/>
        <v>75</v>
      </c>
      <c r="N10" s="13">
        <f t="shared" si="2"/>
        <v>44</v>
      </c>
      <c r="O10" s="13">
        <f t="shared" si="2"/>
        <v>0</v>
      </c>
      <c r="P10" s="10">
        <f>SUM(P6:P9)-INT(SUM(P6:P9))</f>
        <v>0.11868999999999907</v>
      </c>
    </row>
    <row r="11" spans="1:16" ht="15">
      <c r="A11" s="1" t="s">
        <v>13</v>
      </c>
      <c r="B11" s="1" t="s">
        <v>17</v>
      </c>
      <c r="C11">
        <v>54</v>
      </c>
      <c r="D11">
        <v>33</v>
      </c>
      <c r="E11">
        <v>0</v>
      </c>
      <c r="F11" s="8">
        <f>C11+D11/60+E11/3600</f>
        <v>54.55</v>
      </c>
      <c r="G11" s="2">
        <f>ROUND(10+LOG(1/COS(RADIANS(F11))),5)</f>
        <v>10.23658</v>
      </c>
      <c r="P11" s="12"/>
    </row>
    <row r="12" spans="1:7" ht="15">
      <c r="A12" s="1" t="s">
        <v>15</v>
      </c>
      <c r="B12" s="4" t="s">
        <v>18</v>
      </c>
      <c r="C12">
        <v>16</v>
      </c>
      <c r="D12">
        <v>52</v>
      </c>
      <c r="E12" s="1"/>
      <c r="F12" s="8">
        <f>(C12+D12/60+E12/3600)*IF(UPPER(B12)="N",1,-1)</f>
        <v>16.866666666666667</v>
      </c>
      <c r="G12" s="2"/>
    </row>
    <row r="13" spans="1:7" ht="15">
      <c r="A13" s="1" t="s">
        <v>14</v>
      </c>
      <c r="B13" s="1"/>
      <c r="C13" s="3">
        <f>INT(F13)</f>
        <v>106</v>
      </c>
      <c r="D13" s="1">
        <f>INT((F13-C13)*60)</f>
        <v>52</v>
      </c>
      <c r="E13" s="1">
        <f>ROUND((F13-C13-D13/60)*3600,0)</f>
        <v>0</v>
      </c>
      <c r="F13" s="8">
        <f>90+F12</f>
        <v>106.86666666666667</v>
      </c>
      <c r="G13" s="2">
        <f>ROUND(10+LOG(1/SIN(RADIANS(F13))),5)</f>
        <v>10.0191</v>
      </c>
    </row>
    <row r="14" spans="1:7" ht="15">
      <c r="A14" s="1" t="s">
        <v>19</v>
      </c>
      <c r="B14" s="1"/>
      <c r="C14" s="3">
        <f>INT(F14)</f>
        <v>171</v>
      </c>
      <c r="D14" s="1">
        <f>INT((F14-C14)*60)</f>
        <v>22</v>
      </c>
      <c r="E14" s="1">
        <f>ROUND((F14-C14-D14/60)*3600,0)</f>
        <v>0</v>
      </c>
      <c r="F14" s="8">
        <f>F13+F11+F10</f>
        <v>171.36666666666667</v>
      </c>
      <c r="G14" s="2"/>
    </row>
    <row r="15" spans="1:7" ht="15">
      <c r="A15" s="1" t="s">
        <v>20</v>
      </c>
      <c r="B15" s="1"/>
      <c r="C15" s="3">
        <f>INT(F15)</f>
        <v>85</v>
      </c>
      <c r="D15" s="1">
        <f>INT((F15-C15)*60)</f>
        <v>41</v>
      </c>
      <c r="E15" s="1">
        <f>ROUND((F15-C15-D15/60)*3600,0)</f>
        <v>0</v>
      </c>
      <c r="F15" s="8">
        <f>F14/2</f>
        <v>85.68333333333334</v>
      </c>
      <c r="G15" s="2">
        <f>ROUND(10+LOG(COS(RADIANS(F15))),5)</f>
        <v>8.87661</v>
      </c>
    </row>
    <row r="16" spans="1:7" ht="15">
      <c r="A16" s="1" t="s">
        <v>22</v>
      </c>
      <c r="B16" s="1"/>
      <c r="C16" s="3">
        <f>INT(F16)</f>
        <v>75</v>
      </c>
      <c r="D16" s="1">
        <f>INT((F16-C16)*60)</f>
        <v>44</v>
      </c>
      <c r="E16" s="1">
        <f>ROUND((F16-C16-D16/60)*3600,0)</f>
        <v>0</v>
      </c>
      <c r="F16" s="8">
        <f>F15-F10</f>
        <v>75.73333333333333</v>
      </c>
      <c r="G16" s="2">
        <f>ROUND(10+LOG(SIN(RADIANS(F16))),5)</f>
        <v>9.9864</v>
      </c>
    </row>
    <row r="17" spans="1:7" ht="15">
      <c r="A17" s="1" t="s">
        <v>23</v>
      </c>
      <c r="B17" s="1"/>
      <c r="C17" s="1"/>
      <c r="D17" s="1"/>
      <c r="E17" s="1"/>
      <c r="F17" s="1"/>
      <c r="G17" s="2">
        <f>SUM(G11:G16)</f>
        <v>39.11869</v>
      </c>
    </row>
    <row r="18" spans="1:7" ht="15">
      <c r="A18" s="1" t="s">
        <v>24</v>
      </c>
      <c r="B18" s="1"/>
      <c r="C18" s="1"/>
      <c r="D18" s="1"/>
      <c r="E18" s="1"/>
      <c r="F18" s="1"/>
      <c r="G18" s="2">
        <f>G17-30</f>
        <v>9.11869</v>
      </c>
    </row>
    <row r="19" spans="1:7" ht="15">
      <c r="A19" s="1" t="s">
        <v>25</v>
      </c>
      <c r="B19" s="1"/>
      <c r="C19" s="3">
        <f>INT(F19)</f>
        <v>42</v>
      </c>
      <c r="D19" s="1">
        <f>INT((F19-C19)*60)</f>
        <v>30</v>
      </c>
      <c r="E19" s="1">
        <f>ROUND((F19-C19-D19/60)*3600,0)</f>
        <v>41</v>
      </c>
      <c r="F19" s="1">
        <f>DEGREES(2*ASIN(SQRT(10^(G18-10))))</f>
        <v>42.511414691940445</v>
      </c>
      <c r="G19" s="1"/>
    </row>
    <row r="20" spans="1:7" ht="15">
      <c r="A20" s="1" t="s">
        <v>26</v>
      </c>
      <c r="B20" s="1"/>
      <c r="C20" s="3">
        <f>INT(F20)</f>
        <v>2</v>
      </c>
      <c r="D20" s="1">
        <f>INT((F20-C20)*60)</f>
        <v>50</v>
      </c>
      <c r="E20" s="1">
        <f>ROUND((F20-C20-D20/60)*3600,0)</f>
        <v>3</v>
      </c>
      <c r="F20" s="1">
        <f>IF(UPPER(B8)="A",24-F19/15,F19/15)</f>
        <v>2.83409431279603</v>
      </c>
      <c r="G20" s="1"/>
    </row>
    <row r="21" spans="1:7" ht="15">
      <c r="A21" s="1" t="str">
        <f>A6</f>
        <v>Corrected Time</v>
      </c>
      <c r="B21" s="1"/>
      <c r="C21" s="1">
        <f>C6</f>
        <v>5</v>
      </c>
      <c r="D21" s="1">
        <f>D6</f>
        <v>26</v>
      </c>
      <c r="E21" s="1">
        <f>E6</f>
        <v>47</v>
      </c>
      <c r="F21" s="1">
        <f>F6</f>
        <v>5.446388888888889</v>
      </c>
      <c r="G21" s="1"/>
    </row>
    <row r="22" spans="1:7" ht="15">
      <c r="A22" s="1" t="s">
        <v>27</v>
      </c>
      <c r="B22" s="1"/>
      <c r="C22" s="3">
        <f>INT(F22)</f>
        <v>2</v>
      </c>
      <c r="D22" s="1">
        <f>INT((F22-C22)*60)</f>
        <v>36</v>
      </c>
      <c r="E22" s="1">
        <f>ROUND((F22-C22-D22/60)*3600,0)</f>
        <v>44</v>
      </c>
      <c r="F22" s="1">
        <f>IF((F21-F20)&lt;0,24+F21-F20,F21-F20)</f>
        <v>2.6122945760928595</v>
      </c>
      <c r="G22" s="1"/>
    </row>
    <row r="23" spans="1:7" ht="15">
      <c r="A23" s="5" t="s">
        <v>28</v>
      </c>
      <c r="B23" s="5"/>
      <c r="C23" s="11">
        <f>INT(F23)</f>
        <v>39</v>
      </c>
      <c r="D23" s="5">
        <f>INT((F23-C23)*60)</f>
        <v>11</v>
      </c>
      <c r="E23" s="5">
        <f>ROUND((F23-C23-D23/60)*3600,0)</f>
        <v>4</v>
      </c>
      <c r="F23" s="5">
        <f>F22*15</f>
        <v>39.184418641392895</v>
      </c>
      <c r="G23" s="1"/>
    </row>
  </sheetData>
  <sheetProtection/>
  <mergeCells count="1">
    <mergeCell ref="I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Morris</dc:creator>
  <cp:keywords/>
  <dc:description/>
  <cp:lastModifiedBy>Brad Morris</cp:lastModifiedBy>
  <dcterms:created xsi:type="dcterms:W3CDTF">2009-03-11T14:49:47Z</dcterms:created>
  <dcterms:modified xsi:type="dcterms:W3CDTF">2009-03-13T16:49:22Z</dcterms:modified>
  <cp:category/>
  <cp:version/>
  <cp:contentType/>
  <cp:contentStatus/>
</cp:coreProperties>
</file>