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445"/>
  </bookViews>
  <sheets>
    <sheet name="26April1916" sheetId="3" r:id="rId1"/>
    <sheet name="29April1916" sheetId="4" r:id="rId2"/>
    <sheet name="30April1916" sheetId="5" r:id="rId3"/>
    <sheet name="1May1916" sheetId="7" r:id="rId4"/>
    <sheet name="2May1916" sheetId="8" r:id="rId5"/>
    <sheet name="3May1916" sheetId="6" r:id="rId6"/>
    <sheet name="6May1916 1st" sheetId="9" r:id="rId7"/>
    <sheet name="6May1916 2nd" sheetId="10" r:id="rId8"/>
    <sheet name="7May1916 1st" sheetId="11" r:id="rId9"/>
    <sheet name="7May1916 2nd" sheetId="12" r:id="rId10"/>
    <sheet name="7May1916 3rd" sheetId="13" r:id="rId11"/>
    <sheet name="8May1916" sheetId="14" r:id="rId12"/>
  </sheets>
  <calcPr calcId="114210"/>
</workbook>
</file>

<file path=xl/calcChain.xml><?xml version="1.0" encoding="utf-8"?>
<calcChain xmlns="http://schemas.openxmlformats.org/spreadsheetml/2006/main">
  <c r="F8" i="14"/>
  <c r="F31"/>
  <c r="F7"/>
  <c r="F19"/>
  <c r="G19"/>
  <c r="F5"/>
  <c r="G13"/>
  <c r="F3"/>
  <c r="G14"/>
  <c r="G15"/>
  <c r="G16"/>
  <c r="F17"/>
  <c r="F20"/>
  <c r="F21"/>
  <c r="G21"/>
  <c r="G22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13"/>
  <c r="F31"/>
  <c r="F7"/>
  <c r="F19"/>
  <c r="G19"/>
  <c r="F5"/>
  <c r="G13"/>
  <c r="F3"/>
  <c r="G14"/>
  <c r="G15"/>
  <c r="G16"/>
  <c r="F17"/>
  <c r="F20"/>
  <c r="F21"/>
  <c r="G21"/>
  <c r="G22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12"/>
  <c r="F31"/>
  <c r="F7"/>
  <c r="F19"/>
  <c r="G19"/>
  <c r="F5"/>
  <c r="G13"/>
  <c r="F3"/>
  <c r="G14"/>
  <c r="G15"/>
  <c r="G16"/>
  <c r="F17"/>
  <c r="F20"/>
  <c r="F21"/>
  <c r="G21"/>
  <c r="G22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11"/>
  <c r="F31"/>
  <c r="F7"/>
  <c r="F19"/>
  <c r="G19"/>
  <c r="F5"/>
  <c r="G13"/>
  <c r="F3"/>
  <c r="G14"/>
  <c r="G15"/>
  <c r="G16"/>
  <c r="F17"/>
  <c r="F20"/>
  <c r="F21"/>
  <c r="G21"/>
  <c r="G22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G19" i="9"/>
  <c r="G21"/>
  <c r="G22"/>
  <c r="G19" i="6"/>
  <c r="G21"/>
  <c r="G22"/>
  <c r="G19" i="8"/>
  <c r="G21"/>
  <c r="G22"/>
  <c r="G19" i="7"/>
  <c r="G21"/>
  <c r="G22"/>
  <c r="G19" i="5"/>
  <c r="G21"/>
  <c r="G22"/>
  <c r="G19" i="4"/>
  <c r="G21"/>
  <c r="G22"/>
  <c r="G19" i="3"/>
  <c r="G21"/>
  <c r="G22"/>
  <c r="F7" i="10"/>
  <c r="F19"/>
  <c r="G19"/>
  <c r="F3"/>
  <c r="G14"/>
  <c r="F5"/>
  <c r="G13"/>
  <c r="G15"/>
  <c r="G16"/>
  <c r="F17"/>
  <c r="F20"/>
  <c r="F21"/>
  <c r="G21"/>
  <c r="G22"/>
  <c r="F8"/>
  <c r="F3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9"/>
  <c r="F31"/>
  <c r="F7"/>
  <c r="F19"/>
  <c r="F5"/>
  <c r="G13"/>
  <c r="F3"/>
  <c r="G14"/>
  <c r="G15"/>
  <c r="G16"/>
  <c r="F17"/>
  <c r="F20"/>
  <c r="F2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8"/>
  <c r="F31"/>
  <c r="F7"/>
  <c r="F19"/>
  <c r="F5"/>
  <c r="G13"/>
  <c r="F3"/>
  <c r="G14"/>
  <c r="G15"/>
  <c r="G16"/>
  <c r="F17"/>
  <c r="F20"/>
  <c r="F2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7"/>
  <c r="F31"/>
  <c r="F7"/>
  <c r="F19"/>
  <c r="F5"/>
  <c r="G13"/>
  <c r="F3"/>
  <c r="G14"/>
  <c r="G15"/>
  <c r="G16"/>
  <c r="F17"/>
  <c r="F20"/>
  <c r="F2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6"/>
  <c r="F31"/>
  <c r="F7"/>
  <c r="F19"/>
  <c r="F5"/>
  <c r="G13"/>
  <c r="F3"/>
  <c r="G14"/>
  <c r="G15"/>
  <c r="G16"/>
  <c r="F17"/>
  <c r="F20"/>
  <c r="F2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5"/>
  <c r="F31"/>
  <c r="F7"/>
  <c r="F19"/>
  <c r="F5"/>
  <c r="G13"/>
  <c r="F3"/>
  <c r="G14"/>
  <c r="G15"/>
  <c r="G16"/>
  <c r="F17"/>
  <c r="F20"/>
  <c r="F2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8" i="4"/>
  <c r="F31"/>
  <c r="F7"/>
  <c r="F19"/>
  <c r="F5"/>
  <c r="G13"/>
  <c r="F3"/>
  <c r="G14"/>
  <c r="G15"/>
  <c r="G16"/>
  <c r="F17"/>
  <c r="F20"/>
  <c r="F21"/>
  <c r="F25"/>
  <c r="G25"/>
  <c r="G26"/>
  <c r="G27"/>
  <c r="G28"/>
  <c r="F29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M6"/>
  <c r="L6"/>
  <c r="K6"/>
  <c r="J6"/>
  <c r="I6"/>
  <c r="F25" i="3"/>
  <c r="G25"/>
  <c r="G27"/>
  <c r="G28"/>
  <c r="F29"/>
  <c r="M6"/>
  <c r="K6"/>
  <c r="F8"/>
  <c r="F31"/>
  <c r="F7"/>
  <c r="F19"/>
  <c r="F5"/>
  <c r="G13"/>
  <c r="F3"/>
  <c r="G14"/>
  <c r="G15"/>
  <c r="G16"/>
  <c r="F17"/>
  <c r="F20"/>
  <c r="F21"/>
  <c r="G26"/>
  <c r="F32"/>
  <c r="F33"/>
  <c r="C33"/>
  <c r="D33"/>
  <c r="E33"/>
  <c r="C32"/>
  <c r="D32"/>
  <c r="E32"/>
  <c r="E31"/>
  <c r="D31"/>
  <c r="C31"/>
  <c r="C21"/>
  <c r="D21"/>
  <c r="E21"/>
  <c r="C20"/>
  <c r="D20"/>
  <c r="E20"/>
  <c r="C19"/>
  <c r="D19"/>
  <c r="E19"/>
  <c r="F10"/>
  <c r="C10"/>
  <c r="D10"/>
  <c r="E10"/>
  <c r="B10"/>
  <c r="F9"/>
  <c r="C9"/>
  <c r="D9"/>
  <c r="E9"/>
  <c r="B9"/>
  <c r="L6"/>
  <c r="J6"/>
  <c r="I6"/>
</calcChain>
</file>

<file path=xl/sharedStrings.xml><?xml version="1.0" encoding="utf-8"?>
<sst xmlns="http://schemas.openxmlformats.org/spreadsheetml/2006/main" count="600" uniqueCount="39">
  <si>
    <t>Distance</t>
  </si>
  <si>
    <t>Departure</t>
  </si>
  <si>
    <t>Latitude Left</t>
  </si>
  <si>
    <t>Pole</t>
  </si>
  <si>
    <t>N</t>
  </si>
  <si>
    <t>Direction</t>
  </si>
  <si>
    <t>E</t>
  </si>
  <si>
    <t>Longitude Left</t>
  </si>
  <si>
    <t>S</t>
  </si>
  <si>
    <t>W</t>
  </si>
  <si>
    <t>Deg</t>
  </si>
  <si>
    <t>Min</t>
  </si>
  <si>
    <t>Latitude In</t>
  </si>
  <si>
    <t>Longitude in</t>
  </si>
  <si>
    <t>Trig</t>
  </si>
  <si>
    <t>Sec</t>
  </si>
  <si>
    <t xml:space="preserve"> </t>
  </si>
  <si>
    <t>As the Radius</t>
  </si>
  <si>
    <t>Is to the Distance</t>
  </si>
  <si>
    <t>So is the cosine Course</t>
  </si>
  <si>
    <t>Course</t>
  </si>
  <si>
    <t>Sum</t>
  </si>
  <si>
    <t>Sum less 20</t>
  </si>
  <si>
    <t>Proper Dif. Of Latitude</t>
  </si>
  <si>
    <t>Meridional Parts</t>
  </si>
  <si>
    <t>Diff of Latitude</t>
  </si>
  <si>
    <t>Meridional Difference of Latitude</t>
  </si>
  <si>
    <t>TO FIND THE DIFFERENCE OF LATITUDE</t>
  </si>
  <si>
    <t>TO FIND THE DIFFERENCE OF LONGITUDE</t>
  </si>
  <si>
    <t>As the radius</t>
  </si>
  <si>
    <t>is to the meridional difference of longitude</t>
  </si>
  <si>
    <t>So is the tangent of the course</t>
  </si>
  <si>
    <t>Decimal</t>
  </si>
  <si>
    <t>to difference of longitude</t>
  </si>
  <si>
    <t>Diff of Longitude</t>
  </si>
  <si>
    <t>Longitude In</t>
  </si>
  <si>
    <t>Worsley's Values</t>
  </si>
  <si>
    <t>Diff Lat</t>
  </si>
  <si>
    <t>Diff Long</t>
  </si>
</sst>
</file>

<file path=xl/styles.xml><?xml version="1.0" encoding="utf-8"?>
<styleSheet xmlns="http://schemas.openxmlformats.org/spreadsheetml/2006/main">
  <numFmts count="3">
    <numFmt numFmtId="164" formatCode="0.0"/>
    <numFmt numFmtId="166" formatCode="0.0000"/>
    <numFmt numFmtId="167" formatCode="0.0000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166" fontId="0" fillId="2" borderId="0" xfId="0" applyNumberFormat="1" applyFill="1"/>
    <xf numFmtId="167" fontId="0" fillId="2" borderId="0" xfId="0" applyNumberFormat="1" applyFill="1"/>
    <xf numFmtId="166" fontId="0" fillId="0" borderId="0" xfId="0" applyNumberFormat="1"/>
    <xf numFmtId="166" fontId="0" fillId="4" borderId="0" xfId="0" applyNumberFormat="1" applyFill="1"/>
    <xf numFmtId="1" fontId="0" fillId="4" borderId="0" xfId="0" applyNumberFormat="1" applyFill="1"/>
    <xf numFmtId="1" fontId="0" fillId="2" borderId="0" xfId="0" applyNumberFormat="1" applyFill="1"/>
    <xf numFmtId="1" fontId="0" fillId="0" borderId="0" xfId="0" applyNumberFormat="1"/>
    <xf numFmtId="1" fontId="0" fillId="5" borderId="0" xfId="0" applyNumberFormat="1" applyFill="1"/>
    <xf numFmtId="0" fontId="0" fillId="5" borderId="0" xfId="0" applyFill="1"/>
    <xf numFmtId="167" fontId="0" fillId="2" borderId="0" xfId="0" applyNumberFormat="1" applyFill="1" applyAlignment="1">
      <alignment horizontal="right"/>
    </xf>
    <xf numFmtId="167" fontId="0" fillId="6" borderId="0" xfId="0" applyNumberFormat="1" applyFill="1" applyAlignment="1">
      <alignment horizontal="right" wrapText="1"/>
    </xf>
    <xf numFmtId="1" fontId="0" fillId="6" borderId="0" xfId="0" applyNumberFormat="1" applyFill="1"/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J11" sqref="J11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45</v>
      </c>
      <c r="D3" s="2">
        <v>0</v>
      </c>
      <c r="E3" s="2">
        <v>0</v>
      </c>
      <c r="F3" s="7">
        <f>C3+D3/60+E3/3600</f>
        <v>45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110</v>
      </c>
      <c r="C5" s="1"/>
      <c r="D5" s="1"/>
      <c r="E5" s="1"/>
      <c r="F5" s="7">
        <f>B5</f>
        <v>110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N45E</v>
      </c>
      <c r="J6" s="14">
        <f>INT(F5)</f>
        <v>110</v>
      </c>
      <c r="K6" s="19">
        <f>COS(RADIANS(F3))*F5</f>
        <v>77.781745930520231</v>
      </c>
      <c r="L6" s="19">
        <f>SIN(RADIANS(F3))*F5</f>
        <v>77.781745930520216</v>
      </c>
      <c r="M6" s="19">
        <f>F29</f>
        <v>147.00000000000023</v>
      </c>
    </row>
    <row r="7" spans="1:13">
      <c r="A7" s="1" t="s">
        <v>2</v>
      </c>
      <c r="B7" s="3" t="s">
        <v>8</v>
      </c>
      <c r="C7">
        <v>58</v>
      </c>
      <c r="D7">
        <v>42</v>
      </c>
      <c r="E7">
        <v>0</v>
      </c>
      <c r="F7" s="7">
        <f>(C7+D7/60+E7/3600)</f>
        <v>58.7</v>
      </c>
      <c r="G7" s="8"/>
      <c r="I7" t="s">
        <v>16</v>
      </c>
    </row>
    <row r="8" spans="1:13">
      <c r="A8" s="1" t="s">
        <v>7</v>
      </c>
      <c r="B8" s="3" t="s">
        <v>9</v>
      </c>
      <c r="C8">
        <v>52</v>
      </c>
      <c r="D8">
        <v>17</v>
      </c>
      <c r="E8">
        <v>0</v>
      </c>
      <c r="F8" s="7">
        <f>(C8+D8/60+E8/3600)</f>
        <v>52.283333333333331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57</v>
      </c>
      <c r="D9" s="11">
        <f>INT((F9-C9)*60)</f>
        <v>24</v>
      </c>
      <c r="E9" s="11">
        <f>ROUND((F9-C9-D9/60)*3600,0)</f>
        <v>13</v>
      </c>
      <c r="F9" s="10">
        <f>ABS(F21)</f>
        <v>57.403637567824667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49</v>
      </c>
      <c r="D10" s="11">
        <f>INT((F10-C10)*60)</f>
        <v>49</v>
      </c>
      <c r="E10" s="11">
        <f>ROUND((F10-C10-D10/60)*3600,0)</f>
        <v>60</v>
      </c>
      <c r="F10" s="10">
        <f>ABS(F33)</f>
        <v>49.833333333333329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2.0413926851582249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9.8494850021680094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21.890877687326235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1.8908776873262347</v>
      </c>
    </row>
    <row r="17" spans="1:7">
      <c r="A17" s="1" t="s">
        <v>23</v>
      </c>
      <c r="B17" s="1"/>
      <c r="C17" s="1"/>
      <c r="D17" s="1"/>
      <c r="E17" s="1"/>
      <c r="F17" s="7">
        <f>10^G16</f>
        <v>77.781745930520316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58</v>
      </c>
      <c r="D19" s="12">
        <f>INT((F19-C19)*60)</f>
        <v>42</v>
      </c>
      <c r="E19" s="12">
        <f>ROUND((F19-C19-D19/60)*3600,0)</f>
        <v>0</v>
      </c>
      <c r="F19" s="7">
        <f>F7</f>
        <v>58.7</v>
      </c>
      <c r="G19" s="18">
        <f>ROUND(LOG(TAN(RADIANS(F19/2+45)))*7915.704468,0)</f>
        <v>4374</v>
      </c>
    </row>
    <row r="20" spans="1:7">
      <c r="A20" s="1" t="s">
        <v>25</v>
      </c>
      <c r="B20" s="1"/>
      <c r="C20" s="12">
        <f>INT(F20)</f>
        <v>1</v>
      </c>
      <c r="D20" s="12">
        <f>INT((F20-C20)*60)</f>
        <v>17</v>
      </c>
      <c r="E20" s="12">
        <f>ROUND((F20-C20-D20/60)*3600,0)</f>
        <v>47</v>
      </c>
      <c r="F20" s="7">
        <f>F17/60</f>
        <v>1.2963624321753386</v>
      </c>
      <c r="G20" s="18"/>
    </row>
    <row r="21" spans="1:7">
      <c r="A21" s="5" t="s">
        <v>12</v>
      </c>
      <c r="B21" s="5"/>
      <c r="C21" s="11">
        <f>INT(F21)</f>
        <v>57</v>
      </c>
      <c r="D21" s="11">
        <f>INT((F21-C21)*60)</f>
        <v>24</v>
      </c>
      <c r="E21" s="11">
        <f>ROUND((F21-C21-D21/60)*3600,0)</f>
        <v>13</v>
      </c>
      <c r="F21" s="10">
        <f>IF(UPPER(B7)=UPPER(B2),F19+F20,F19-F20)</f>
        <v>57.403637567824667</v>
      </c>
      <c r="G21" s="18">
        <f>ROUND(LOG(TAN(RADIANS(F21/2+45)))*7915.704468,0)</f>
        <v>4227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147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147</v>
      </c>
      <c r="G25" s="8">
        <f>LOG(F25)</f>
        <v>2.167317334748176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22.167317334748176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2.1673173347481764</v>
      </c>
    </row>
    <row r="29" spans="1:7">
      <c r="A29" s="1" t="s">
        <v>33</v>
      </c>
      <c r="B29" s="1"/>
      <c r="C29" s="1"/>
      <c r="D29" s="1"/>
      <c r="E29" s="1"/>
      <c r="F29" s="7">
        <f>10^G28</f>
        <v>147.00000000000023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52</v>
      </c>
      <c r="D31" s="1">
        <f>D8</f>
        <v>17</v>
      </c>
      <c r="E31" s="1">
        <f>E8</f>
        <v>0</v>
      </c>
      <c r="F31" s="1">
        <f>F8</f>
        <v>52.283333333333331</v>
      </c>
      <c r="G31" s="1"/>
    </row>
    <row r="32" spans="1:7">
      <c r="A32" s="1" t="s">
        <v>34</v>
      </c>
      <c r="B32" s="1"/>
      <c r="C32" s="12">
        <f>INT(F32)</f>
        <v>2</v>
      </c>
      <c r="D32" s="12">
        <f>INT((F32-C32)*60)</f>
        <v>27</v>
      </c>
      <c r="E32" s="12">
        <f>ROUND((F32-C32-D32/60)*3600,0)</f>
        <v>0</v>
      </c>
      <c r="F32" s="7">
        <f>F29/60</f>
        <v>2.4500000000000037</v>
      </c>
      <c r="G32" s="1"/>
    </row>
    <row r="33" spans="1:7">
      <c r="A33" s="5" t="s">
        <v>35</v>
      </c>
      <c r="B33" s="5"/>
      <c r="C33" s="11">
        <f>INT(F33)</f>
        <v>49</v>
      </c>
      <c r="D33" s="11">
        <f>INT((F33-C33)*60)</f>
        <v>49</v>
      </c>
      <c r="E33" s="11">
        <f>ROUND((F33-C33-D33/60)*3600,0)</f>
        <v>60</v>
      </c>
      <c r="F33" s="10">
        <f>IF(UPPER(B8)=UPPER(B4),F31+F32,F31-F32)</f>
        <v>49.833333333333329</v>
      </c>
      <c r="G33" s="1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IV65536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70</v>
      </c>
      <c r="D3" s="2">
        <v>0</v>
      </c>
      <c r="E3" s="2">
        <v>0</v>
      </c>
      <c r="F3" s="7">
        <f>C3+D3/60+E3/3600</f>
        <v>70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 s="13">
        <v>28</v>
      </c>
      <c r="C5" s="1"/>
      <c r="D5" s="1"/>
      <c r="E5" s="1"/>
      <c r="F5" s="7">
        <f>B5</f>
        <v>28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N70E</v>
      </c>
      <c r="J6" s="14">
        <f>INT(F5)</f>
        <v>28</v>
      </c>
      <c r="K6" s="19">
        <f>COS(RADIANS(F3))*F5</f>
        <v>9.5765640131187268</v>
      </c>
      <c r="L6" s="19">
        <f>SIN(RADIANS(F3))*F5</f>
        <v>26.311393382005434</v>
      </c>
      <c r="M6" s="19">
        <f>F29</f>
        <v>43.959638711273783</v>
      </c>
    </row>
    <row r="7" spans="1:13">
      <c r="A7" s="1" t="s">
        <v>2</v>
      </c>
      <c r="B7" s="3" t="s">
        <v>8</v>
      </c>
      <c r="C7">
        <v>54</v>
      </c>
      <c r="D7">
        <v>32</v>
      </c>
      <c r="E7">
        <v>0</v>
      </c>
      <c r="F7" s="7">
        <f>(C7+D7/60+E7/3600)</f>
        <v>54.533333333333331</v>
      </c>
      <c r="G7" s="8"/>
      <c r="I7" t="s">
        <v>16</v>
      </c>
    </row>
    <row r="8" spans="1:13">
      <c r="A8" s="1" t="s">
        <v>7</v>
      </c>
      <c r="B8" s="3" t="s">
        <v>9</v>
      </c>
      <c r="C8">
        <v>44</v>
      </c>
      <c r="D8">
        <v>26</v>
      </c>
      <c r="E8">
        <v>41</v>
      </c>
      <c r="F8" s="7">
        <f>(C8+D8/60+E8/3600)</f>
        <v>44.444722222222218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54</v>
      </c>
      <c r="D9" s="11">
        <f>INT((F9-C9)*60)</f>
        <v>22</v>
      </c>
      <c r="E9" s="11">
        <f>ROUND((F9-C9-D9/60)*3600,0)</f>
        <v>25</v>
      </c>
      <c r="F9" s="10">
        <f>ABS(F21)</f>
        <v>54.373723933114682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43</v>
      </c>
      <c r="D10" s="11">
        <f>INT((F10-C10)*60)</f>
        <v>42</v>
      </c>
      <c r="E10" s="11">
        <f>ROUND((F10-C10-D10/60)*3600,0)</f>
        <v>43</v>
      </c>
      <c r="F10" s="10">
        <f>ABS(F33)</f>
        <v>43.712061577034319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1.4471580313422192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9.534051684645517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20.981209715987738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0.98120971598773821</v>
      </c>
    </row>
    <row r="17" spans="1:7">
      <c r="A17" s="1" t="s">
        <v>23</v>
      </c>
      <c r="B17" s="1"/>
      <c r="C17" s="1"/>
      <c r="D17" s="1"/>
      <c r="E17" s="1"/>
      <c r="F17" s="7">
        <f>10^G16</f>
        <v>9.5765640131187659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54</v>
      </c>
      <c r="D19" s="12">
        <f>INT((F19-C19)*60)</f>
        <v>31</v>
      </c>
      <c r="E19" s="12">
        <f>ROUND((F19-C19-D19/60)*3600,0)</f>
        <v>60</v>
      </c>
      <c r="F19" s="7">
        <f>F7</f>
        <v>54.533333333333331</v>
      </c>
      <c r="G19" s="18">
        <f>ROUND(LOG(TAN(RADIANS(F19/2+45)))*7915.704468,0)</f>
        <v>3919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9</v>
      </c>
      <c r="E20" s="12">
        <f>ROUND((F20-C20-D20/60)*3600,0)</f>
        <v>35</v>
      </c>
      <c r="F20" s="7">
        <f>F17/60</f>
        <v>0.15960940021864609</v>
      </c>
      <c r="G20" s="18"/>
    </row>
    <row r="21" spans="1:7">
      <c r="A21" s="5" t="s">
        <v>12</v>
      </c>
      <c r="B21" s="5"/>
      <c r="C21" s="11">
        <f>INT(F21)</f>
        <v>54</v>
      </c>
      <c r="D21" s="11">
        <f>INT((F21-C21)*60)</f>
        <v>22</v>
      </c>
      <c r="E21" s="11">
        <f>ROUND((F21-C21-D21/60)*3600,0)</f>
        <v>25</v>
      </c>
      <c r="F21" s="10">
        <f>IF(UPPER(B7)=UPPER(B2),F19+F20,F19-F20)</f>
        <v>54.373723933114682</v>
      </c>
      <c r="G21" s="18">
        <f>ROUND(LOG(TAN(RADIANS(F21/2+45)))*7915.704468,0)</f>
        <v>3903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16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16</v>
      </c>
      <c r="G25" s="8">
        <f>LOG(F25)</f>
        <v>1.2041199826559248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10.438934131797419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21.643054114453342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1.6430541144533422</v>
      </c>
    </row>
    <row r="29" spans="1:7">
      <c r="A29" s="1" t="s">
        <v>33</v>
      </c>
      <c r="B29" s="1"/>
      <c r="C29" s="1"/>
      <c r="D29" s="1"/>
      <c r="E29" s="1"/>
      <c r="F29" s="7">
        <f>10^G28</f>
        <v>43.959638711273783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44</v>
      </c>
      <c r="D31" s="1">
        <f>D8</f>
        <v>26</v>
      </c>
      <c r="E31" s="1">
        <f>E8</f>
        <v>41</v>
      </c>
      <c r="F31" s="1">
        <f>F8</f>
        <v>44.444722222222218</v>
      </c>
      <c r="G31" s="1"/>
    </row>
    <row r="32" spans="1:7">
      <c r="A32" s="1" t="s">
        <v>34</v>
      </c>
      <c r="B32" s="1"/>
      <c r="C32" s="12">
        <f>INT(F32)</f>
        <v>0</v>
      </c>
      <c r="D32" s="12">
        <f>INT((F32-C32)*60)</f>
        <v>43</v>
      </c>
      <c r="E32" s="12">
        <f>ROUND((F32-C32-D32/60)*3600,0)</f>
        <v>58</v>
      </c>
      <c r="F32" s="7">
        <f>F29/60</f>
        <v>0.73266064518789642</v>
      </c>
      <c r="G32" s="1"/>
    </row>
    <row r="33" spans="1:7">
      <c r="A33" s="5" t="s">
        <v>35</v>
      </c>
      <c r="B33" s="5"/>
      <c r="C33" s="11">
        <f>INT(F33)</f>
        <v>43</v>
      </c>
      <c r="D33" s="11">
        <f>INT((F33-C33)*60)</f>
        <v>42</v>
      </c>
      <c r="E33" s="11">
        <f>ROUND((F33-C33-D33/60)*3600,0)</f>
        <v>43</v>
      </c>
      <c r="F33" s="10">
        <f>IF(UPPER(B8)=UPPER(B4),F31+F32,F31-F32)</f>
        <v>43.712061577034319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IV65536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68</v>
      </c>
      <c r="D3" s="2">
        <v>0</v>
      </c>
      <c r="E3" s="2">
        <v>0</v>
      </c>
      <c r="F3" s="7">
        <f>C3+D3/60+E3/3600</f>
        <v>68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 s="13">
        <v>14</v>
      </c>
      <c r="C5" s="1"/>
      <c r="D5" s="1"/>
      <c r="E5" s="1"/>
      <c r="F5" s="7">
        <f>B5</f>
        <v>14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N68E</v>
      </c>
      <c r="J6" s="14">
        <f>INT(F5)</f>
        <v>14</v>
      </c>
      <c r="K6" s="19">
        <f>COS(RADIANS(F3))*F5</f>
        <v>5.2444923078227674</v>
      </c>
      <c r="L6" s="19">
        <f>SIN(RADIANS(F3))*F5</f>
        <v>12.980573963935024</v>
      </c>
      <c r="M6" s="19">
        <f>F29</f>
        <v>22.27578168074669</v>
      </c>
    </row>
    <row r="7" spans="1:13">
      <c r="A7" s="1" t="s">
        <v>2</v>
      </c>
      <c r="B7" s="3" t="s">
        <v>8</v>
      </c>
      <c r="C7">
        <v>54</v>
      </c>
      <c r="D7">
        <v>23</v>
      </c>
      <c r="E7">
        <v>0</v>
      </c>
      <c r="F7" s="7">
        <f>(C7+D7/60+E7/3600)</f>
        <v>54.383333333333333</v>
      </c>
      <c r="G7" s="8"/>
      <c r="I7" t="s">
        <v>16</v>
      </c>
    </row>
    <row r="8" spans="1:13">
      <c r="A8" s="1" t="s">
        <v>7</v>
      </c>
      <c r="B8" s="3" t="s">
        <v>9</v>
      </c>
      <c r="C8">
        <v>39</v>
      </c>
      <c r="D8">
        <v>40</v>
      </c>
      <c r="E8">
        <v>41</v>
      </c>
      <c r="F8" s="7">
        <f>(C8+D8/60+E8/3600)</f>
        <v>39.678055555555552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54</v>
      </c>
      <c r="D9" s="11">
        <f>INT((F9-C9)*60)</f>
        <v>17</v>
      </c>
      <c r="E9" s="11">
        <f>ROUND((F9-C9-D9/60)*3600,0)</f>
        <v>45</v>
      </c>
      <c r="F9" s="10">
        <f>ABS(F21)</f>
        <v>54.295925128202953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39</v>
      </c>
      <c r="D10" s="11">
        <f>INT((F10-C10)*60)</f>
        <v>18</v>
      </c>
      <c r="E10" s="11">
        <f>ROUND((F10-C10-D10/60)*3600,0)</f>
        <v>24</v>
      </c>
      <c r="F10" s="10">
        <f>ABS(F33)</f>
        <v>39.306792527543109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1.146128035678238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9.5735754170833918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20.719703452761628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0.71970345276162817</v>
      </c>
    </row>
    <row r="17" spans="1:7">
      <c r="A17" s="1" t="s">
        <v>23</v>
      </c>
      <c r="B17" s="1"/>
      <c r="C17" s="1"/>
      <c r="D17" s="1"/>
      <c r="E17" s="1"/>
      <c r="F17" s="7">
        <f>10^G16</f>
        <v>5.2444923078227461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54</v>
      </c>
      <c r="D19" s="12">
        <f>INT((F19-C19)*60)</f>
        <v>23</v>
      </c>
      <c r="E19" s="12">
        <f>ROUND((F19-C19-D19/60)*3600,0)</f>
        <v>0</v>
      </c>
      <c r="F19" s="7">
        <f>F7</f>
        <v>54.383333333333333</v>
      </c>
      <c r="G19" s="18">
        <f>ROUND(LOG(TAN(RADIANS(F19/2+45)))*7915.704468,0)</f>
        <v>3904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5</v>
      </c>
      <c r="E20" s="12">
        <f>ROUND((F20-C20-D20/60)*3600,0)</f>
        <v>15</v>
      </c>
      <c r="F20" s="7">
        <f>F17/60</f>
        <v>8.7408205130379099E-2</v>
      </c>
      <c r="G20" s="18"/>
    </row>
    <row r="21" spans="1:7">
      <c r="A21" s="5" t="s">
        <v>12</v>
      </c>
      <c r="B21" s="5"/>
      <c r="C21" s="11">
        <f>INT(F21)</f>
        <v>54</v>
      </c>
      <c r="D21" s="11">
        <f>INT((F21-C21)*60)</f>
        <v>17</v>
      </c>
      <c r="E21" s="11">
        <f>ROUND((F21-C21-D21/60)*3600,0)</f>
        <v>45</v>
      </c>
      <c r="F21" s="10">
        <f>IF(UPPER(B7)=UPPER(B2),F19+F20,F19-F20)</f>
        <v>54.295925128202953</v>
      </c>
      <c r="G21" s="18">
        <f>ROUND(LOG(TAN(RADIANS(F21/2+45)))*7915.704468,0)</f>
        <v>3895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9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9</v>
      </c>
      <c r="G25" s="8">
        <f>LOG(F25)</f>
        <v>0.95424250943932487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10.393590443389833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21.347832952829158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1.3478329528291582</v>
      </c>
    </row>
    <row r="29" spans="1:7">
      <c r="A29" s="1" t="s">
        <v>33</v>
      </c>
      <c r="B29" s="1"/>
      <c r="C29" s="1"/>
      <c r="D29" s="1"/>
      <c r="E29" s="1"/>
      <c r="F29" s="7">
        <f>10^G28</f>
        <v>22.27578168074669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39</v>
      </c>
      <c r="D31" s="1">
        <f>D8</f>
        <v>40</v>
      </c>
      <c r="E31" s="1">
        <f>E8</f>
        <v>41</v>
      </c>
      <c r="F31" s="1">
        <f>F8</f>
        <v>39.678055555555552</v>
      </c>
      <c r="G31" s="1"/>
    </row>
    <row r="32" spans="1:7">
      <c r="A32" s="1" t="s">
        <v>34</v>
      </c>
      <c r="B32" s="1"/>
      <c r="C32" s="12">
        <f>INT(F32)</f>
        <v>0</v>
      </c>
      <c r="D32" s="12">
        <f>INT((F32-C32)*60)</f>
        <v>22</v>
      </c>
      <c r="E32" s="12">
        <f>ROUND((F32-C32-D32/60)*3600,0)</f>
        <v>17</v>
      </c>
      <c r="F32" s="7">
        <f>F29/60</f>
        <v>0.37126302801244482</v>
      </c>
      <c r="G32" s="1"/>
    </row>
    <row r="33" spans="1:7">
      <c r="A33" s="5" t="s">
        <v>35</v>
      </c>
      <c r="B33" s="5"/>
      <c r="C33" s="11">
        <f>INT(F33)</f>
        <v>39</v>
      </c>
      <c r="D33" s="11">
        <f>INT((F33-C33)*60)</f>
        <v>18</v>
      </c>
      <c r="E33" s="11">
        <f>ROUND((F33-C33-D33/60)*3600,0)</f>
        <v>24</v>
      </c>
      <c r="F33" s="10">
        <f>IF(UPPER(B8)=UPPER(B4),F31+F32,F31-F32)</f>
        <v>39.306792527543109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D9" sqref="D9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78</v>
      </c>
      <c r="D3" s="2">
        <v>0</v>
      </c>
      <c r="E3" s="2">
        <v>0</v>
      </c>
      <c r="F3" s="7">
        <f>C3+D3/60+E3/3600</f>
        <v>78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 s="13">
        <v>90</v>
      </c>
      <c r="C5" s="1"/>
      <c r="D5" s="1"/>
      <c r="E5" s="1"/>
      <c r="F5" s="7">
        <f>B5</f>
        <v>90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N78E</v>
      </c>
      <c r="J6" s="14">
        <f>INT(F5)</f>
        <v>90</v>
      </c>
      <c r="K6" s="19">
        <f>COS(RADIANS(F3))*F5</f>
        <v>18.712052173598352</v>
      </c>
      <c r="L6" s="19">
        <f>SIN(RADIANS(F3))*F5</f>
        <v>88.033284066042498</v>
      </c>
      <c r="M6" s="19">
        <f>F29</f>
        <v>150.54816350331021</v>
      </c>
    </row>
    <row r="7" spans="1:13">
      <c r="A7" s="1" t="s">
        <v>2</v>
      </c>
      <c r="B7" s="3" t="s">
        <v>8</v>
      </c>
      <c r="C7">
        <v>54</v>
      </c>
      <c r="D7">
        <v>38</v>
      </c>
      <c r="E7">
        <v>0</v>
      </c>
      <c r="F7" s="7">
        <f>(C7+D7/60+E7/3600)</f>
        <v>54.633333333333333</v>
      </c>
      <c r="G7" s="8"/>
      <c r="I7" t="s">
        <v>16</v>
      </c>
    </row>
    <row r="8" spans="1:13">
      <c r="A8" s="1" t="s">
        <v>7</v>
      </c>
      <c r="B8" s="3" t="s">
        <v>9</v>
      </c>
      <c r="C8">
        <v>39</v>
      </c>
      <c r="D8">
        <v>34</v>
      </c>
      <c r="E8">
        <v>41</v>
      </c>
      <c r="F8" s="7">
        <f>(C8+D8/60+E8/3600)</f>
        <v>39.578055555555558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54</v>
      </c>
      <c r="D9" s="11">
        <f>INT((F9-C9)*60)</f>
        <v>19</v>
      </c>
      <c r="E9" s="11">
        <f>ROUND((F9-C9-D9/60)*3600,0)</f>
        <v>17</v>
      </c>
      <c r="F9" s="10">
        <f>ABS(F21)</f>
        <v>54.321465797106697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37</v>
      </c>
      <c r="D10" s="11">
        <f>INT((F10-C10)*60)</f>
        <v>4</v>
      </c>
      <c r="E10" s="11">
        <f>ROUND((F10-C10-D10/60)*3600,0)</f>
        <v>8</v>
      </c>
      <c r="F10" s="10">
        <f>ABS(F33)</f>
        <v>37.068919497167052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1.954242509439325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9.3178789102785249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21.272121419717848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1.2721214197178483</v>
      </c>
    </row>
    <row r="17" spans="1:7">
      <c r="A17" s="1" t="s">
        <v>23</v>
      </c>
      <c r="B17" s="1"/>
      <c r="C17" s="1"/>
      <c r="D17" s="1"/>
      <c r="E17" s="1"/>
      <c r="F17" s="7">
        <f>10^G16</f>
        <v>18.712052173598316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54</v>
      </c>
      <c r="D19" s="12">
        <f>INT((F19-C19)*60)</f>
        <v>38</v>
      </c>
      <c r="E19" s="12">
        <f>ROUND((F19-C19-D19/60)*3600,0)</f>
        <v>0</v>
      </c>
      <c r="F19" s="7">
        <f>F7</f>
        <v>54.633333333333333</v>
      </c>
      <c r="G19" s="18">
        <f>ROUND(LOG(TAN(RADIANS(F19/2+45)))*7915.704468,0)</f>
        <v>3930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18</v>
      </c>
      <c r="E20" s="12">
        <f>ROUND((F20-C20-D20/60)*3600,0)</f>
        <v>43</v>
      </c>
      <c r="F20" s="7">
        <f>F17/60</f>
        <v>0.3118675362266386</v>
      </c>
      <c r="G20" s="18"/>
    </row>
    <row r="21" spans="1:7">
      <c r="A21" s="5" t="s">
        <v>12</v>
      </c>
      <c r="B21" s="5"/>
      <c r="C21" s="11">
        <f>INT(F21)</f>
        <v>54</v>
      </c>
      <c r="D21" s="11">
        <f>INT((F21-C21)*60)</f>
        <v>19</v>
      </c>
      <c r="E21" s="11">
        <f>ROUND((F21-C21-D21/60)*3600,0)</f>
        <v>17</v>
      </c>
      <c r="F21" s="10">
        <f>IF(UPPER(B7)=UPPER(B2),F19+F20,F19-F20)</f>
        <v>54.321465797106697</v>
      </c>
      <c r="G21" s="18">
        <f>ROUND(LOG(TAN(RADIANS(F21/2+45)))*7915.704468,0)</f>
        <v>3898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32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32</v>
      </c>
      <c r="G25" s="8">
        <f>LOG(F25)</f>
        <v>1.505149978319906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10.672525483719221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22.177675462039126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2.1776754620391259</v>
      </c>
    </row>
    <row r="29" spans="1:7">
      <c r="A29" s="1" t="s">
        <v>33</v>
      </c>
      <c r="B29" s="1"/>
      <c r="C29" s="1"/>
      <c r="D29" s="1"/>
      <c r="E29" s="1"/>
      <c r="F29" s="7">
        <f>10^G28</f>
        <v>150.54816350331021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39</v>
      </c>
      <c r="D31" s="1">
        <f>D8</f>
        <v>34</v>
      </c>
      <c r="E31" s="1">
        <f>E8</f>
        <v>41</v>
      </c>
      <c r="F31" s="1">
        <f>F8</f>
        <v>39.578055555555558</v>
      </c>
      <c r="G31" s="1"/>
    </row>
    <row r="32" spans="1:7">
      <c r="A32" s="1" t="s">
        <v>34</v>
      </c>
      <c r="B32" s="1"/>
      <c r="C32" s="12">
        <f>INT(F32)</f>
        <v>2</v>
      </c>
      <c r="D32" s="12">
        <f>INT((F32-C32)*60)</f>
        <v>30</v>
      </c>
      <c r="E32" s="12">
        <f>ROUND((F32-C32-D32/60)*3600,0)</f>
        <v>33</v>
      </c>
      <c r="F32" s="7">
        <f>F29/60</f>
        <v>2.5091360583885036</v>
      </c>
      <c r="G32" s="1"/>
    </row>
    <row r="33" spans="1:7">
      <c r="A33" s="5" t="s">
        <v>35</v>
      </c>
      <c r="B33" s="5"/>
      <c r="C33" s="11">
        <f>INT(F33)</f>
        <v>37</v>
      </c>
      <c r="D33" s="11">
        <f>INT((F33-C33)*60)</f>
        <v>4</v>
      </c>
      <c r="E33" s="11">
        <f>ROUND((F33-C33-D33/60)*3600,0)</f>
        <v>8</v>
      </c>
      <c r="F33" s="10">
        <f>IF(UPPER(B8)=UPPER(B4),F31+F32,F31-F32)</f>
        <v>37.068919497167052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opLeftCell="A10" workbookViewId="0">
      <selection activeCell="G22" sqref="G22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35</v>
      </c>
      <c r="D3" s="2">
        <v>0</v>
      </c>
      <c r="E3" s="2">
        <v>0</v>
      </c>
      <c r="F3" s="7">
        <f>C3+D3/60+E3/3600</f>
        <v>35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12</v>
      </c>
      <c r="C5" s="1"/>
      <c r="D5" s="1"/>
      <c r="E5" s="1"/>
      <c r="F5" s="7">
        <f>B5</f>
        <v>12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N35E</v>
      </c>
      <c r="J6" s="14">
        <f>INT(F5)</f>
        <v>12</v>
      </c>
      <c r="K6" s="19">
        <f>COS(RADIANS(F3))*F5</f>
        <v>9.8298245314679011</v>
      </c>
      <c r="L6" s="19">
        <f>SIN(RADIANS(F3))*F5</f>
        <v>6.8829172362125526</v>
      </c>
      <c r="M6" s="19">
        <f>F29</f>
        <v>13.303943225984446</v>
      </c>
    </row>
    <row r="7" spans="1:13">
      <c r="A7" s="1" t="s">
        <v>2</v>
      </c>
      <c r="B7" s="3" t="s">
        <v>8</v>
      </c>
      <c r="C7">
        <v>58</v>
      </c>
      <c r="D7">
        <v>42</v>
      </c>
      <c r="E7">
        <v>0</v>
      </c>
      <c r="F7" s="7">
        <f>(C7+D7/60+E7/3600)</f>
        <v>58.7</v>
      </c>
      <c r="G7" s="8"/>
      <c r="I7" t="s">
        <v>16</v>
      </c>
    </row>
    <row r="8" spans="1:13">
      <c r="A8" s="1" t="s">
        <v>7</v>
      </c>
      <c r="B8" s="3" t="s">
        <v>9</v>
      </c>
      <c r="C8">
        <v>48</v>
      </c>
      <c r="D8">
        <v>40</v>
      </c>
      <c r="E8">
        <v>0</v>
      </c>
      <c r="F8" s="7">
        <f>(C8+D8/60+E8/3600)</f>
        <v>48.666666666666664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58</v>
      </c>
      <c r="D9" s="11">
        <f>INT((F9-C9)*60)</f>
        <v>32</v>
      </c>
      <c r="E9" s="11">
        <f>ROUND((F9-C9-D9/60)*3600,0)</f>
        <v>10</v>
      </c>
      <c r="F9" s="10">
        <f>ABS(F21)</f>
        <v>58.536169591142205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48</v>
      </c>
      <c r="D10" s="11">
        <f>INT((F10-C10)*60)</f>
        <v>26</v>
      </c>
      <c r="E10" s="11">
        <f>ROUND((F10-C10-D10/60)*3600,0)</f>
        <v>42</v>
      </c>
      <c r="F10" s="10">
        <f>ABS(F33)</f>
        <v>48.444934279566922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1.0791812460476249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9.9133645194248583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20.992545765472485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0.99254576547248519</v>
      </c>
    </row>
    <row r="17" spans="1:7">
      <c r="A17" s="1" t="s">
        <v>23</v>
      </c>
      <c r="B17" s="1"/>
      <c r="C17" s="1"/>
      <c r="D17" s="1"/>
      <c r="E17" s="1"/>
      <c r="F17" s="7">
        <f>10^G16</f>
        <v>9.8298245314679598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58</v>
      </c>
      <c r="D19" s="12">
        <f>INT((F19-C19)*60)</f>
        <v>42</v>
      </c>
      <c r="E19" s="12">
        <f>ROUND((F19-C19-D19/60)*3600,0)</f>
        <v>0</v>
      </c>
      <c r="F19" s="7">
        <f>F7</f>
        <v>58.7</v>
      </c>
      <c r="G19" s="18">
        <f>ROUND(LOG(TAN(RADIANS(F19/2+45)))*7915.704468,0)</f>
        <v>4374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9</v>
      </c>
      <c r="E20" s="12">
        <f>ROUND((F20-C20-D20/60)*3600,0)</f>
        <v>50</v>
      </c>
      <c r="F20" s="7">
        <f>F17/60</f>
        <v>0.16383040885779934</v>
      </c>
      <c r="G20" s="18"/>
    </row>
    <row r="21" spans="1:7">
      <c r="A21" s="5" t="s">
        <v>12</v>
      </c>
      <c r="B21" s="5"/>
      <c r="C21" s="11">
        <f>INT(F21)</f>
        <v>58</v>
      </c>
      <c r="D21" s="11">
        <f>INT((F21-C21)*60)</f>
        <v>32</v>
      </c>
      <c r="E21" s="11">
        <f>ROUND((F21-C21-D21/60)*3600,0)</f>
        <v>10</v>
      </c>
      <c r="F21" s="10">
        <f>IF(UPPER(B7)=UPPER(B2),F19+F20,F19-F20)</f>
        <v>58.536169591142205</v>
      </c>
      <c r="G21" s="18">
        <f>ROUND(LOG(TAN(RADIANS(F21/2+45)))*7915.704468,0)</f>
        <v>4355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19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19</v>
      </c>
      <c r="G25" s="8">
        <f>LOG(F25)</f>
        <v>1.2787536009528289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9.8452267819292398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21.123980382882067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1.1239803828820669</v>
      </c>
    </row>
    <row r="29" spans="1:7">
      <c r="A29" s="1" t="s">
        <v>33</v>
      </c>
      <c r="B29" s="1"/>
      <c r="C29" s="1"/>
      <c r="D29" s="1"/>
      <c r="E29" s="1"/>
      <c r="F29" s="7">
        <f>10^G28</f>
        <v>13.303943225984446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48</v>
      </c>
      <c r="D31" s="1">
        <f>D8</f>
        <v>40</v>
      </c>
      <c r="E31" s="1">
        <f>E8</f>
        <v>0</v>
      </c>
      <c r="F31" s="1">
        <f>F8</f>
        <v>48.666666666666664</v>
      </c>
      <c r="G31" s="1"/>
    </row>
    <row r="32" spans="1:7">
      <c r="A32" s="1" t="s">
        <v>34</v>
      </c>
      <c r="B32" s="1"/>
      <c r="C32" s="12">
        <f>INT(F32)</f>
        <v>0</v>
      </c>
      <c r="D32" s="12">
        <f>INT((F32-C32)*60)</f>
        <v>13</v>
      </c>
      <c r="E32" s="12">
        <f>ROUND((F32-C32-D32/60)*3600,0)</f>
        <v>18</v>
      </c>
      <c r="F32" s="7">
        <f>F29/60</f>
        <v>0.22173238709974077</v>
      </c>
      <c r="G32" s="1"/>
    </row>
    <row r="33" spans="1:7">
      <c r="A33" s="5" t="s">
        <v>35</v>
      </c>
      <c r="B33" s="5"/>
      <c r="C33" s="11">
        <f>INT(F33)</f>
        <v>48</v>
      </c>
      <c r="D33" s="11">
        <f>INT((F33-C33)*60)</f>
        <v>26</v>
      </c>
      <c r="E33" s="11">
        <f>ROUND((F33-C33-D33/60)*3600,0)</f>
        <v>42</v>
      </c>
      <c r="F33" s="10">
        <f>IF(UPPER(B8)=UPPER(B4),F31+F32,F31-F32)</f>
        <v>48.444934279566922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18" sqref="G18:G22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35</v>
      </c>
      <c r="D3" s="2">
        <v>0</v>
      </c>
      <c r="E3" s="2">
        <v>0</v>
      </c>
      <c r="F3" s="7">
        <f>C3+D3/60+E3/3600</f>
        <v>35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78</v>
      </c>
      <c r="C5" s="1"/>
      <c r="D5" s="1"/>
      <c r="E5" s="1"/>
      <c r="F5" s="7">
        <f>B5</f>
        <v>78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N35E</v>
      </c>
      <c r="J6" s="14">
        <f>INT(F5)</f>
        <v>78</v>
      </c>
      <c r="K6" s="19">
        <f>COS(RADIANS(F3))*F5</f>
        <v>63.893859454541364</v>
      </c>
      <c r="L6" s="19">
        <f>SIN(RADIANS(F3))*F5</f>
        <v>44.73896203538159</v>
      </c>
      <c r="M6" s="19">
        <f>F29</f>
        <v>84.725112123375496</v>
      </c>
    </row>
    <row r="7" spans="1:13">
      <c r="A7" s="1" t="s">
        <v>2</v>
      </c>
      <c r="B7" s="3" t="s">
        <v>8</v>
      </c>
      <c r="C7">
        <v>58</v>
      </c>
      <c r="D7">
        <v>38</v>
      </c>
      <c r="E7">
        <v>0</v>
      </c>
      <c r="F7" s="7">
        <f>(C7+D7/60+E7/3600)</f>
        <v>58.633333333333333</v>
      </c>
      <c r="G7" s="8"/>
      <c r="I7" t="s">
        <v>16</v>
      </c>
    </row>
    <row r="8" spans="1:13">
      <c r="A8" s="1" t="s">
        <v>7</v>
      </c>
      <c r="B8" s="3" t="s">
        <v>9</v>
      </c>
      <c r="C8">
        <v>50</v>
      </c>
      <c r="D8">
        <v>0</v>
      </c>
      <c r="E8">
        <v>0</v>
      </c>
      <c r="F8" s="7">
        <f>(C8+D8/60+E8/3600)</f>
        <v>50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57</v>
      </c>
      <c r="D9" s="11">
        <f>INT((F9-C9)*60)</f>
        <v>34</v>
      </c>
      <c r="E9" s="11">
        <f>ROUND((F9-C9-D9/60)*3600,0)</f>
        <v>6</v>
      </c>
      <c r="F9" s="10">
        <f>ABS(F21)</f>
        <v>57.568435675757648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48</v>
      </c>
      <c r="D10" s="11">
        <f>INT((F10-C10)*60)</f>
        <v>35</v>
      </c>
      <c r="E10" s="11">
        <f>ROUND((F10-C10-D10/60)*3600,0)</f>
        <v>16</v>
      </c>
      <c r="F10" s="10">
        <f>ABS(F33)</f>
        <v>48.587914797943739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1.8920946026904804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9.9133645194248583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21.805459122115337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1.8054591221153373</v>
      </c>
    </row>
    <row r="17" spans="1:7">
      <c r="A17" s="1" t="s">
        <v>23</v>
      </c>
      <c r="B17" s="1"/>
      <c r="C17" s="1"/>
      <c r="D17" s="1"/>
      <c r="E17" s="1"/>
      <c r="F17" s="7">
        <f>10^G16</f>
        <v>63.893859454541222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58</v>
      </c>
      <c r="D19" s="12">
        <f>INT((F19-C19)*60)</f>
        <v>38</v>
      </c>
      <c r="E19" s="12">
        <f>ROUND((F19-C19-D19/60)*3600,0)</f>
        <v>0</v>
      </c>
      <c r="F19" s="7">
        <f>F7</f>
        <v>58.633333333333333</v>
      </c>
      <c r="G19" s="18">
        <f>ROUND(LOG(TAN(RADIANS(F19/2+45)))*7915.704468,0)</f>
        <v>4367</v>
      </c>
    </row>
    <row r="20" spans="1:7">
      <c r="A20" s="1" t="s">
        <v>25</v>
      </c>
      <c r="B20" s="1"/>
      <c r="C20" s="12">
        <f>INT(F20)</f>
        <v>1</v>
      </c>
      <c r="D20" s="12">
        <f>INT((F20-C20)*60)</f>
        <v>3</v>
      </c>
      <c r="E20" s="12">
        <f>ROUND((F20-C20-D20/60)*3600,0)</f>
        <v>54</v>
      </c>
      <c r="F20" s="7">
        <f>F17/60</f>
        <v>1.064897657575687</v>
      </c>
      <c r="G20" s="18"/>
    </row>
    <row r="21" spans="1:7">
      <c r="A21" s="5" t="s">
        <v>12</v>
      </c>
      <c r="B21" s="5"/>
      <c r="C21" s="11">
        <f>INT(F21)</f>
        <v>57</v>
      </c>
      <c r="D21" s="11">
        <f>INT((F21-C21)*60)</f>
        <v>34</v>
      </c>
      <c r="E21" s="11">
        <f>ROUND((F21-C21-D21/60)*3600,0)</f>
        <v>6</v>
      </c>
      <c r="F21" s="10">
        <f>IF(UPPER(B7)=UPPER(B2),F19+F20,F19-F20)</f>
        <v>57.568435675757648</v>
      </c>
      <c r="G21" s="18">
        <f>ROUND(LOG(TAN(RADIANS(F21/2+45)))*7915.704468,0)</f>
        <v>4246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121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121</v>
      </c>
      <c r="G25" s="8">
        <f>LOG(F25)</f>
        <v>2.0827853703164503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9.8452267819292398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21.928012152245692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1.9280121522456923</v>
      </c>
    </row>
    <row r="29" spans="1:7">
      <c r="A29" s="1" t="s">
        <v>33</v>
      </c>
      <c r="B29" s="1"/>
      <c r="C29" s="1"/>
      <c r="D29" s="1"/>
      <c r="E29" s="1"/>
      <c r="F29" s="7">
        <f>10^G28</f>
        <v>84.725112123375496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50</v>
      </c>
      <c r="D31" s="1">
        <f>D8</f>
        <v>0</v>
      </c>
      <c r="E31" s="1">
        <f>E8</f>
        <v>0</v>
      </c>
      <c r="F31" s="1">
        <f>F8</f>
        <v>50</v>
      </c>
      <c r="G31" s="1"/>
    </row>
    <row r="32" spans="1:7">
      <c r="A32" s="1" t="s">
        <v>34</v>
      </c>
      <c r="B32" s="1"/>
      <c r="C32" s="12">
        <f>INT(F32)</f>
        <v>1</v>
      </c>
      <c r="D32" s="12">
        <f>INT((F32-C32)*60)</f>
        <v>24</v>
      </c>
      <c r="E32" s="12">
        <f>ROUND((F32-C32-D32/60)*3600,0)</f>
        <v>44</v>
      </c>
      <c r="F32" s="7">
        <f>F29/60</f>
        <v>1.4120852020562582</v>
      </c>
      <c r="G32" s="1"/>
    </row>
    <row r="33" spans="1:7">
      <c r="A33" s="5" t="s">
        <v>35</v>
      </c>
      <c r="B33" s="5"/>
      <c r="C33" s="11">
        <f>INT(F33)</f>
        <v>48</v>
      </c>
      <c r="D33" s="11">
        <f>INT((F33-C33)*60)</f>
        <v>35</v>
      </c>
      <c r="E33" s="11">
        <f>ROUND((F33-C33-D33/60)*3600,0)</f>
        <v>16</v>
      </c>
      <c r="F33" s="10">
        <f>IF(UPPER(B8)=UPPER(B4),F31+F32,F31-F32)</f>
        <v>48.587914797943739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18" sqref="G18:G22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40</v>
      </c>
      <c r="D3" s="2">
        <v>0</v>
      </c>
      <c r="E3" s="2">
        <v>0</v>
      </c>
      <c r="F3" s="7">
        <f>C3+D3/60+E3/3600</f>
        <v>40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30</v>
      </c>
      <c r="C5" s="1"/>
      <c r="D5" s="1"/>
      <c r="E5" s="1"/>
      <c r="F5" s="7">
        <f>B5</f>
        <v>30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N40E</v>
      </c>
      <c r="J6" s="14">
        <f>INT(F5)</f>
        <v>30</v>
      </c>
      <c r="K6" s="19">
        <f>COS(RADIANS(F3))*F5</f>
        <v>22.981333293569339</v>
      </c>
      <c r="L6" s="19">
        <f>SIN(RADIANS(F3))*F5</f>
        <v>19.283628290596177</v>
      </c>
      <c r="M6" s="19">
        <f>F29</f>
        <v>36.081284140623062</v>
      </c>
    </row>
    <row r="7" spans="1:13">
      <c r="A7" s="1" t="s">
        <v>2</v>
      </c>
      <c r="B7" s="3" t="s">
        <v>8</v>
      </c>
      <c r="C7">
        <v>57</v>
      </c>
      <c r="D7">
        <v>34</v>
      </c>
      <c r="E7">
        <v>0</v>
      </c>
      <c r="F7" s="7">
        <f>(C7+D7/60+E7/3600)</f>
        <v>57.56666666666667</v>
      </c>
      <c r="G7" s="8"/>
      <c r="I7" t="s">
        <v>16</v>
      </c>
    </row>
    <row r="8" spans="1:13">
      <c r="A8" s="1" t="s">
        <v>7</v>
      </c>
      <c r="B8" s="3" t="s">
        <v>9</v>
      </c>
      <c r="C8">
        <v>48</v>
      </c>
      <c r="D8">
        <v>36</v>
      </c>
      <c r="E8">
        <v>0</v>
      </c>
      <c r="F8" s="7">
        <f>(C8+D8/60+E8/3600)</f>
        <v>48.6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57</v>
      </c>
      <c r="D9" s="11">
        <f>INT((F9-C9)*60)</f>
        <v>11</v>
      </c>
      <c r="E9" s="11">
        <f>ROUND((F9-C9-D9/60)*3600,0)</f>
        <v>1</v>
      </c>
      <c r="F9" s="10">
        <f>ABS(F21)</f>
        <v>57.183644445107184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47</v>
      </c>
      <c r="D10" s="11">
        <f>INT((F10-C10)*60)</f>
        <v>59</v>
      </c>
      <c r="E10" s="11">
        <f>ROUND((F10-C10-D10/60)*3600,0)</f>
        <v>55</v>
      </c>
      <c r="F10" s="10">
        <f>ABS(F33)</f>
        <v>47.998645264322953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1.4771212547196624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9.8842539665535192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21.361375221273182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1.3613752212731818</v>
      </c>
    </row>
    <row r="17" spans="1:7">
      <c r="A17" s="1" t="s">
        <v>23</v>
      </c>
      <c r="B17" s="1"/>
      <c r="C17" s="1"/>
      <c r="D17" s="1"/>
      <c r="E17" s="1"/>
      <c r="F17" s="7">
        <f>10^G16</f>
        <v>22.981333293569346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57</v>
      </c>
      <c r="D19" s="12">
        <f>INT((F19-C19)*60)</f>
        <v>34</v>
      </c>
      <c r="E19" s="12">
        <f>ROUND((F19-C19-D19/60)*3600,0)</f>
        <v>0</v>
      </c>
      <c r="F19" s="7">
        <f>F7</f>
        <v>57.56666666666667</v>
      </c>
      <c r="G19" s="18">
        <f>ROUND(LOG(TAN(RADIANS(F19/2+45)))*7915.704468,0)</f>
        <v>4246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22</v>
      </c>
      <c r="E20" s="12">
        <f>ROUND((F20-C20-D20/60)*3600,0)</f>
        <v>59</v>
      </c>
      <c r="F20" s="7">
        <f>F17/60</f>
        <v>0.38302222155948912</v>
      </c>
      <c r="G20" s="18"/>
    </row>
    <row r="21" spans="1:7">
      <c r="A21" s="5" t="s">
        <v>12</v>
      </c>
      <c r="B21" s="5"/>
      <c r="C21" s="11">
        <f>INT(F21)</f>
        <v>57</v>
      </c>
      <c r="D21" s="11">
        <f>INT((F21-C21)*60)</f>
        <v>11</v>
      </c>
      <c r="E21" s="11">
        <f>ROUND((F21-C21-D21/60)*3600,0)</f>
        <v>1</v>
      </c>
      <c r="F21" s="10">
        <f>IF(UPPER(B7)=UPPER(B2),F19+F20,F19-F20)</f>
        <v>57.183644445107184</v>
      </c>
      <c r="G21" s="18">
        <f>ROUND(LOG(TAN(RADIANS(F21/2+45)))*7915.704468,0)</f>
        <v>4203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43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43</v>
      </c>
      <c r="G25" s="8">
        <f>LOG(F25)</f>
        <v>1.6334684555795864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9.923813530198915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21.557281985778502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1.5572819857785021</v>
      </c>
    </row>
    <row r="29" spans="1:7">
      <c r="A29" s="1" t="s">
        <v>33</v>
      </c>
      <c r="B29" s="1"/>
      <c r="C29" s="1"/>
      <c r="D29" s="1"/>
      <c r="E29" s="1"/>
      <c r="F29" s="7">
        <f>10^G28</f>
        <v>36.081284140623062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48</v>
      </c>
      <c r="D31" s="1">
        <f>D8</f>
        <v>36</v>
      </c>
      <c r="E31" s="1">
        <f>E8</f>
        <v>0</v>
      </c>
      <c r="F31" s="1">
        <f>F8</f>
        <v>48.6</v>
      </c>
      <c r="G31" s="1"/>
    </row>
    <row r="32" spans="1:7">
      <c r="A32" s="1" t="s">
        <v>34</v>
      </c>
      <c r="B32" s="1"/>
      <c r="C32" s="12">
        <f>INT(F32)</f>
        <v>0</v>
      </c>
      <c r="D32" s="12">
        <f>INT((F32-C32)*60)</f>
        <v>36</v>
      </c>
      <c r="E32" s="12">
        <f>ROUND((F32-C32-D32/60)*3600,0)</f>
        <v>5</v>
      </c>
      <c r="F32" s="7">
        <f>F29/60</f>
        <v>0.601354735677051</v>
      </c>
      <c r="G32" s="1"/>
    </row>
    <row r="33" spans="1:7">
      <c r="A33" s="5" t="s">
        <v>35</v>
      </c>
      <c r="B33" s="5"/>
      <c r="C33" s="11">
        <f>INT(F33)</f>
        <v>47</v>
      </c>
      <c r="D33" s="11">
        <f>INT((F33-C33)*60)</f>
        <v>59</v>
      </c>
      <c r="E33" s="11">
        <f>ROUND((F33-C33-D33/60)*3600,0)</f>
        <v>55</v>
      </c>
      <c r="F33" s="10">
        <f>IF(UPPER(B8)=UPPER(B4),F31+F32,F31-F32)</f>
        <v>47.998645264322953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18" sqref="G18:G22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50</v>
      </c>
      <c r="D3" s="2">
        <v>0</v>
      </c>
      <c r="E3" s="2">
        <v>0</v>
      </c>
      <c r="F3" s="7">
        <f>C3+D3/60+E3/3600</f>
        <v>50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45</v>
      </c>
      <c r="C5" s="1"/>
      <c r="D5" s="1"/>
      <c r="E5" s="1"/>
      <c r="F5" s="7">
        <f>B5</f>
        <v>45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N50E</v>
      </c>
      <c r="J6" s="14">
        <f>INT(F5)</f>
        <v>45</v>
      </c>
      <c r="K6" s="19">
        <f>COS(RADIANS(F3))*F5</f>
        <v>28.925442435894272</v>
      </c>
      <c r="L6" s="19">
        <f>SIN(RADIANS(F3))*F5</f>
        <v>34.47199994035401</v>
      </c>
      <c r="M6" s="19">
        <f>F29</f>
        <v>63.162940407493373</v>
      </c>
    </row>
    <row r="7" spans="1:13">
      <c r="A7" s="1" t="s">
        <v>2</v>
      </c>
      <c r="B7" s="3" t="s">
        <v>8</v>
      </c>
      <c r="C7">
        <v>57</v>
      </c>
      <c r="D7">
        <v>11</v>
      </c>
      <c r="E7">
        <v>0</v>
      </c>
      <c r="F7" s="7">
        <f>(C7+D7/60+E7/3600)</f>
        <v>57.18333333333333</v>
      </c>
      <c r="G7" s="8"/>
      <c r="I7" t="s">
        <v>16</v>
      </c>
    </row>
    <row r="8" spans="1:13">
      <c r="A8" s="1" t="s">
        <v>7</v>
      </c>
      <c r="B8" s="3" t="s">
        <v>9</v>
      </c>
      <c r="C8">
        <v>48</v>
      </c>
      <c r="D8">
        <v>1</v>
      </c>
      <c r="E8">
        <v>0</v>
      </c>
      <c r="F8" s="7">
        <f>(C8+D8/60+E8/3600)</f>
        <v>48.016666666666666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56</v>
      </c>
      <c r="D9" s="11">
        <f>INT((F9-C9)*60)</f>
        <v>42</v>
      </c>
      <c r="E9" s="11">
        <f>ROUND((F9-C9-D9/60)*3600,0)</f>
        <v>4</v>
      </c>
      <c r="F9" s="10">
        <f>ABS(F21)</f>
        <v>56.701242626068421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46</v>
      </c>
      <c r="D10" s="11">
        <f>INT((F10-C10)*60)</f>
        <v>57</v>
      </c>
      <c r="E10" s="11">
        <f>ROUND((F10-C10-D10/60)*3600,0)</f>
        <v>50</v>
      </c>
      <c r="F10" s="10">
        <f>ABS(F33)</f>
        <v>46.963950993208442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1.6532125137753437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9.8080674967524342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21.46128001052778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1.4612800105277799</v>
      </c>
    </row>
    <row r="17" spans="1:7">
      <c r="A17" s="1" t="s">
        <v>23</v>
      </c>
      <c r="B17" s="1"/>
      <c r="C17" s="1"/>
      <c r="D17" s="1"/>
      <c r="E17" s="1"/>
      <c r="F17" s="7">
        <f>10^G16</f>
        <v>28.925442435894368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57</v>
      </c>
      <c r="D19" s="12">
        <f>INT((F19-C19)*60)</f>
        <v>10</v>
      </c>
      <c r="E19" s="12">
        <f>ROUND((F19-C19-D19/60)*3600,0)</f>
        <v>60</v>
      </c>
      <c r="F19" s="7">
        <f>F7</f>
        <v>57.18333333333333</v>
      </c>
      <c r="G19" s="18">
        <f>ROUND(LOG(TAN(RADIANS(F19/2+45)))*7915.704468,0)</f>
        <v>4203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28</v>
      </c>
      <c r="E20" s="12">
        <f>ROUND((F20-C20-D20/60)*3600,0)</f>
        <v>56</v>
      </c>
      <c r="F20" s="7">
        <f>F17/60</f>
        <v>0.48209070726490616</v>
      </c>
      <c r="G20" s="18"/>
    </row>
    <row r="21" spans="1:7">
      <c r="A21" s="5" t="s">
        <v>12</v>
      </c>
      <c r="B21" s="5"/>
      <c r="C21" s="11">
        <f>INT(F21)</f>
        <v>56</v>
      </c>
      <c r="D21" s="11">
        <f>INT((F21-C21)*60)</f>
        <v>42</v>
      </c>
      <c r="E21" s="11">
        <f>ROUND((F21-C21-D21/60)*3600,0)</f>
        <v>4</v>
      </c>
      <c r="F21" s="10">
        <f>IF(UPPER(B7)=UPPER(B2),F19+F20,F19-F20)</f>
        <v>56.701242626068421</v>
      </c>
      <c r="G21" s="18">
        <f>ROUND(LOG(TAN(RADIANS(F21/2+45)))*7915.704468,0)</f>
        <v>4150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53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53</v>
      </c>
      <c r="G25" s="8">
        <f>LOG(F25)</f>
        <v>1.7242758696007889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10.076186469801085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21.800462339401875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1.8004623394018751</v>
      </c>
    </row>
    <row r="29" spans="1:7">
      <c r="A29" s="1" t="s">
        <v>33</v>
      </c>
      <c r="B29" s="1"/>
      <c r="C29" s="1"/>
      <c r="D29" s="1"/>
      <c r="E29" s="1"/>
      <c r="F29" s="7">
        <f>10^G28</f>
        <v>63.162940407493373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48</v>
      </c>
      <c r="D31" s="1">
        <f>D8</f>
        <v>1</v>
      </c>
      <c r="E31" s="1">
        <f>E8</f>
        <v>0</v>
      </c>
      <c r="F31" s="1">
        <f>F8</f>
        <v>48.016666666666666</v>
      </c>
      <c r="G31" s="1"/>
    </row>
    <row r="32" spans="1:7">
      <c r="A32" s="1" t="s">
        <v>34</v>
      </c>
      <c r="B32" s="1"/>
      <c r="C32" s="12">
        <f>INT(F32)</f>
        <v>1</v>
      </c>
      <c r="D32" s="12">
        <f>INT((F32-C32)*60)</f>
        <v>3</v>
      </c>
      <c r="E32" s="12">
        <f>ROUND((F32-C32-D32/60)*3600,0)</f>
        <v>10</v>
      </c>
      <c r="F32" s="7">
        <f>F29/60</f>
        <v>1.0527156734582228</v>
      </c>
      <c r="G32" s="1"/>
    </row>
    <row r="33" spans="1:7">
      <c r="A33" s="5" t="s">
        <v>35</v>
      </c>
      <c r="B33" s="5"/>
      <c r="C33" s="11">
        <f>INT(F33)</f>
        <v>46</v>
      </c>
      <c r="D33" s="11">
        <f>INT((F33-C33)*60)</f>
        <v>57</v>
      </c>
      <c r="E33" s="11">
        <f>ROUND((F33-C33-D33/60)*3600,0)</f>
        <v>50</v>
      </c>
      <c r="F33" s="10">
        <f>IF(UPPER(B8)=UPPER(B4),F31+F32,F31-F32)</f>
        <v>46.963950993208442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G18" sqref="G18:G22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55</v>
      </c>
      <c r="D3" s="2">
        <v>0</v>
      </c>
      <c r="E3" s="2">
        <v>0</v>
      </c>
      <c r="F3" s="7">
        <f>C3+D3/60+E3/3600</f>
        <v>55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85</v>
      </c>
      <c r="C5" s="1"/>
      <c r="D5" s="1"/>
      <c r="E5" s="1"/>
      <c r="F5" s="7">
        <f>B5</f>
        <v>85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N55E</v>
      </c>
      <c r="J6" s="14">
        <f>INT(F5)</f>
        <v>85</v>
      </c>
      <c r="K6" s="19">
        <f>COS(RADIANS(F3))*F5</f>
        <v>48.753997089838926</v>
      </c>
      <c r="L6" s="19">
        <f>SIN(RADIANS(F3))*F5</f>
        <v>69.627923764564301</v>
      </c>
      <c r="M6" s="19">
        <f>F29</f>
        <v>125.6770245933067</v>
      </c>
    </row>
    <row r="7" spans="1:13">
      <c r="A7" s="1" t="s">
        <v>2</v>
      </c>
      <c r="B7" s="3" t="s">
        <v>8</v>
      </c>
      <c r="C7">
        <v>56</v>
      </c>
      <c r="D7">
        <v>42</v>
      </c>
      <c r="E7">
        <v>0</v>
      </c>
      <c r="F7" s="7">
        <f>(C7+D7/60+E7/3600)</f>
        <v>56.7</v>
      </c>
      <c r="G7" s="8"/>
      <c r="I7" t="s">
        <v>16</v>
      </c>
    </row>
    <row r="8" spans="1:13">
      <c r="A8" s="1" t="s">
        <v>7</v>
      </c>
      <c r="B8" s="3" t="s">
        <v>9</v>
      </c>
      <c r="C8">
        <v>46</v>
      </c>
      <c r="D8">
        <v>58</v>
      </c>
      <c r="E8">
        <v>0</v>
      </c>
      <c r="F8" s="7">
        <f>(C8+D8/60+E8/3600)</f>
        <v>46.966666666666669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55</v>
      </c>
      <c r="D9" s="11">
        <f>INT((F9-C9)*60)</f>
        <v>53</v>
      </c>
      <c r="E9" s="11">
        <f>ROUND((F9-C9-D9/60)*3600,0)</f>
        <v>15</v>
      </c>
      <c r="F9" s="10">
        <f>ABS(F21)</f>
        <v>55.887433381836026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44</v>
      </c>
      <c r="D10" s="11">
        <f>INT((F10-C10)*60)</f>
        <v>52</v>
      </c>
      <c r="E10" s="11">
        <f>ROUND((F10-C10-D10/60)*3600,0)</f>
        <v>19</v>
      </c>
      <c r="F10" s="10">
        <f>ABS(F33)</f>
        <v>44.872049590111558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1.9294189257142926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9.7585913013540981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21.688010227068389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1.6880102270683892</v>
      </c>
    </row>
    <row r="17" spans="1:7">
      <c r="A17" s="1" t="s">
        <v>23</v>
      </c>
      <c r="B17" s="1"/>
      <c r="C17" s="1"/>
      <c r="D17" s="1"/>
      <c r="E17" s="1"/>
      <c r="F17" s="7">
        <f>10^G16</f>
        <v>48.75399708983884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56</v>
      </c>
      <c r="D19" s="12">
        <f>INT((F19-C19)*60)</f>
        <v>42</v>
      </c>
      <c r="E19" s="12">
        <f>ROUND((F19-C19-D19/60)*3600,0)</f>
        <v>0</v>
      </c>
      <c r="F19" s="7">
        <f>F7</f>
        <v>56.7</v>
      </c>
      <c r="G19" s="18">
        <f>ROUND(LOG(TAN(RADIANS(F19/2+45)))*7915.704468,0)</f>
        <v>4150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48</v>
      </c>
      <c r="E20" s="12">
        <f>ROUND((F20-C20-D20/60)*3600,0)</f>
        <v>45</v>
      </c>
      <c r="F20" s="7">
        <f>F17/60</f>
        <v>0.81256661816398068</v>
      </c>
      <c r="G20" s="18"/>
    </row>
    <row r="21" spans="1:7">
      <c r="A21" s="5" t="s">
        <v>12</v>
      </c>
      <c r="B21" s="5"/>
      <c r="C21" s="11">
        <f>INT(F21)</f>
        <v>55</v>
      </c>
      <c r="D21" s="11">
        <f>INT((F21-C21)*60)</f>
        <v>53</v>
      </c>
      <c r="E21" s="11">
        <f>ROUND((F21-C21-D21/60)*3600,0)</f>
        <v>15</v>
      </c>
      <c r="F21" s="10">
        <f>IF(UPPER(B7)=UPPER(B2),F19+F20,F19-F20)</f>
        <v>55.887433381836026</v>
      </c>
      <c r="G21" s="18">
        <f>ROUND(LOG(TAN(RADIANS(F21/2+45)))*7915.704468,0)</f>
        <v>4062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88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88</v>
      </c>
      <c r="G25" s="8">
        <f>LOG(F25)</f>
        <v>1.9444826721501687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10.15477321807076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22.099255890220931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2.0992558902209311</v>
      </c>
    </row>
    <row r="29" spans="1:7">
      <c r="A29" s="1" t="s">
        <v>33</v>
      </c>
      <c r="B29" s="1"/>
      <c r="C29" s="1"/>
      <c r="D29" s="1"/>
      <c r="E29" s="1"/>
      <c r="F29" s="7">
        <f>10^G28</f>
        <v>125.6770245933067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46</v>
      </c>
      <c r="D31" s="1">
        <f>D8</f>
        <v>58</v>
      </c>
      <c r="E31" s="1">
        <f>E8</f>
        <v>0</v>
      </c>
      <c r="F31" s="1">
        <f>F8</f>
        <v>46.966666666666669</v>
      </c>
      <c r="G31" s="1"/>
    </row>
    <row r="32" spans="1:7">
      <c r="A32" s="1" t="s">
        <v>34</v>
      </c>
      <c r="B32" s="1"/>
      <c r="C32" s="12">
        <f>INT(F32)</f>
        <v>2</v>
      </c>
      <c r="D32" s="12">
        <f>INT((F32-C32)*60)</f>
        <v>5</v>
      </c>
      <c r="E32" s="12">
        <f>ROUND((F32-C32-D32/60)*3600,0)</f>
        <v>41</v>
      </c>
      <c r="F32" s="7">
        <f>F29/60</f>
        <v>2.0946170765551115</v>
      </c>
      <c r="G32" s="1"/>
    </row>
    <row r="33" spans="1:7">
      <c r="A33" s="5" t="s">
        <v>35</v>
      </c>
      <c r="B33" s="5"/>
      <c r="C33" s="11">
        <f>INT(F33)</f>
        <v>44</v>
      </c>
      <c r="D33" s="11">
        <f>INT((F33-C33)*60)</f>
        <v>52</v>
      </c>
      <c r="E33" s="11">
        <f>ROUND((F33-C33-D33/60)*3600,0)</f>
        <v>19</v>
      </c>
      <c r="F33" s="10">
        <f>IF(UPPER(B8)=UPPER(B4),F31+F32,F31-F32)</f>
        <v>44.872049590111558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"/>
  <sheetViews>
    <sheetView topLeftCell="A2" workbookViewId="0">
      <selection activeCell="G18" sqref="G18:G22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4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30</v>
      </c>
      <c r="D3" s="2">
        <v>0</v>
      </c>
      <c r="E3" s="2">
        <v>0</v>
      </c>
      <c r="F3" s="7">
        <f>C3+D3/60+E3/3600</f>
        <v>30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16</v>
      </c>
      <c r="C5" s="1"/>
      <c r="D5" s="1"/>
      <c r="E5" s="1"/>
      <c r="F5" s="7">
        <f>B5</f>
        <v>16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N30E</v>
      </c>
      <c r="J6" s="14">
        <f>INT(F5)</f>
        <v>16</v>
      </c>
      <c r="K6" s="19">
        <f>COS(RADIANS(F3))*F5</f>
        <v>13.856406460551019</v>
      </c>
      <c r="L6" s="19">
        <f>SIN(RADIANS(F3))*F5</f>
        <v>7.9999999999999991</v>
      </c>
      <c r="M6" s="19">
        <f>F29</f>
        <v>13.85640646055103</v>
      </c>
    </row>
    <row r="7" spans="1:13">
      <c r="A7" s="1" t="s">
        <v>2</v>
      </c>
      <c r="B7" s="3" t="s">
        <v>8</v>
      </c>
      <c r="C7">
        <v>54</v>
      </c>
      <c r="D7">
        <v>30</v>
      </c>
      <c r="E7">
        <v>0</v>
      </c>
      <c r="F7" s="7">
        <f>(C7+D7/60+E7/3600)</f>
        <v>54.5</v>
      </c>
      <c r="G7" s="8"/>
      <c r="I7" t="s">
        <v>16</v>
      </c>
    </row>
    <row r="8" spans="1:13">
      <c r="A8" s="1" t="s">
        <v>7</v>
      </c>
      <c r="B8" s="3" t="s">
        <v>9</v>
      </c>
      <c r="C8">
        <v>42</v>
      </c>
      <c r="D8">
        <v>36</v>
      </c>
      <c r="E8">
        <v>0</v>
      </c>
      <c r="F8" s="7">
        <f>(C8+D8/60+E8/3600)</f>
        <v>42.6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54</v>
      </c>
      <c r="D9" s="11">
        <f>INT((F9-C9)*60)</f>
        <v>16</v>
      </c>
      <c r="E9" s="11">
        <f>ROUND((F9-C9-D9/60)*3600,0)</f>
        <v>9</v>
      </c>
      <c r="F9" s="10">
        <f>ABS(F21)</f>
        <v>54.269059892324151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42</v>
      </c>
      <c r="D10" s="11">
        <f>INT((F10-C10)*60)</f>
        <v>22</v>
      </c>
      <c r="E10" s="11">
        <f>ROUND((F10-C10-D10/60)*3600,0)</f>
        <v>9</v>
      </c>
      <c r="F10" s="10">
        <f>ABS(F33)</f>
        <v>42.369059892324152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1.2041199826559248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9.93753063169585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21.141650614351775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1.1416506143517751</v>
      </c>
    </row>
    <row r="17" spans="1:7">
      <c r="A17" s="1" t="s">
        <v>23</v>
      </c>
      <c r="B17" s="1"/>
      <c r="C17" s="1"/>
      <c r="D17" s="1"/>
      <c r="E17" s="1"/>
      <c r="F17" s="7">
        <f>10^G16</f>
        <v>13.85640646055103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54</v>
      </c>
      <c r="D19" s="12">
        <f>INT((F19-C19)*60)</f>
        <v>30</v>
      </c>
      <c r="E19" s="12">
        <f>ROUND((F19-C19-D19/60)*3600,0)</f>
        <v>0</v>
      </c>
      <c r="F19" s="7">
        <f>F7</f>
        <v>54.5</v>
      </c>
      <c r="G19" s="18">
        <f>ROUND(LOG(TAN(RADIANS(F19/2+45)))*7915.704468,0)</f>
        <v>3916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13</v>
      </c>
      <c r="E20" s="12">
        <f>ROUND((F20-C20-D20/60)*3600,0)</f>
        <v>51</v>
      </c>
      <c r="F20" s="7">
        <f>F17/60</f>
        <v>0.23094010767585049</v>
      </c>
      <c r="G20" s="18"/>
    </row>
    <row r="21" spans="1:7">
      <c r="A21" s="5" t="s">
        <v>12</v>
      </c>
      <c r="B21" s="5"/>
      <c r="C21" s="11">
        <f>INT(F21)</f>
        <v>54</v>
      </c>
      <c r="D21" s="11">
        <f>INT((F21-C21)*60)</f>
        <v>16</v>
      </c>
      <c r="E21" s="11">
        <f>ROUND((F21-C21-D21/60)*3600,0)</f>
        <v>9</v>
      </c>
      <c r="F21" s="10">
        <f>IF(UPPER(B7)=UPPER(B2),F19+F20,F19-F20)</f>
        <v>54.269059892324151</v>
      </c>
      <c r="G21" s="18">
        <f>ROUND(LOG(TAN(RADIANS(F21/2+45)))*7915.704468,0)</f>
        <v>3892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24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24</v>
      </c>
      <c r="G25" s="8">
        <f>LOG(F25)</f>
        <v>1.3802112417116059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9.7614393726401687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21.141650614351775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1.1416506143517751</v>
      </c>
    </row>
    <row r="29" spans="1:7">
      <c r="A29" s="1" t="s">
        <v>33</v>
      </c>
      <c r="B29" s="1"/>
      <c r="C29" s="1"/>
      <c r="D29" s="1"/>
      <c r="E29" s="1"/>
      <c r="F29" s="7">
        <f>10^G28</f>
        <v>13.85640646055103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42</v>
      </c>
      <c r="D31" s="1">
        <f>D8</f>
        <v>36</v>
      </c>
      <c r="E31" s="1">
        <f>E8</f>
        <v>0</v>
      </c>
      <c r="F31" s="1">
        <f>F8</f>
        <v>42.6</v>
      </c>
      <c r="G31" s="1"/>
    </row>
    <row r="32" spans="1:7">
      <c r="A32" s="1" t="s">
        <v>34</v>
      </c>
      <c r="B32" s="1"/>
      <c r="C32" s="12">
        <f>INT(F32)</f>
        <v>0</v>
      </c>
      <c r="D32" s="12">
        <f>INT((F32-C32)*60)</f>
        <v>13</v>
      </c>
      <c r="E32" s="12">
        <f>ROUND((F32-C32-D32/60)*3600,0)</f>
        <v>51</v>
      </c>
      <c r="F32" s="7">
        <f>F29/60</f>
        <v>0.23094010767585049</v>
      </c>
      <c r="G32" s="1"/>
    </row>
    <row r="33" spans="1:7">
      <c r="A33" s="5" t="s">
        <v>35</v>
      </c>
      <c r="B33" s="5"/>
      <c r="C33" s="11">
        <f>INT(F33)</f>
        <v>42</v>
      </c>
      <c r="D33" s="11">
        <f>INT((F33-C33)*60)</f>
        <v>22</v>
      </c>
      <c r="E33" s="11">
        <f>ROUND((F33-C33-D33/60)*3600,0)</f>
        <v>9</v>
      </c>
      <c r="F33" s="10">
        <f>IF(UPPER(B8)=UPPER(B4),F31+F32,F31-F32)</f>
        <v>42.369059892324152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3"/>
  <sheetViews>
    <sheetView topLeftCell="A15" workbookViewId="0">
      <selection activeCell="A15" sqref="A1:IV65536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8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80</v>
      </c>
      <c r="D3" s="2">
        <v>0</v>
      </c>
      <c r="E3" s="2">
        <v>0</v>
      </c>
      <c r="F3" s="7">
        <f>C3+D3/60+E3/3600</f>
        <v>80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>
        <v>58</v>
      </c>
      <c r="C5" s="1"/>
      <c r="D5" s="1"/>
      <c r="E5" s="1"/>
      <c r="F5" s="7">
        <f>B5</f>
        <v>58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S80E</v>
      </c>
      <c r="J6" s="14">
        <f>INT(F5)</f>
        <v>58</v>
      </c>
      <c r="K6" s="19">
        <f>COS(RADIANS(F3))*F5</f>
        <v>10.071594304681964</v>
      </c>
      <c r="L6" s="19">
        <f>SIN(RADIANS(F3))*F5</f>
        <v>57.118849674708066</v>
      </c>
      <c r="M6" s="19">
        <f>F29</f>
        <v>96.41179093350155</v>
      </c>
    </row>
    <row r="7" spans="1:13">
      <c r="A7" s="1" t="s">
        <v>2</v>
      </c>
      <c r="B7" s="3" t="s">
        <v>8</v>
      </c>
      <c r="C7">
        <v>54</v>
      </c>
      <c r="D7">
        <v>16</v>
      </c>
      <c r="E7">
        <v>0</v>
      </c>
      <c r="F7" s="7">
        <f>(C7+D7/60+E7/3600)</f>
        <v>54.266666666666666</v>
      </c>
      <c r="G7" s="8"/>
      <c r="I7" t="s">
        <v>16</v>
      </c>
    </row>
    <row r="8" spans="1:13">
      <c r="A8" s="1" t="s">
        <v>7</v>
      </c>
      <c r="B8" s="3" t="s">
        <v>9</v>
      </c>
      <c r="C8">
        <v>42</v>
      </c>
      <c r="D8">
        <v>22</v>
      </c>
      <c r="E8">
        <v>0</v>
      </c>
      <c r="F8" s="7">
        <f>(C8+D8/60+E8/3600)</f>
        <v>42.366666666666667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54</v>
      </c>
      <c r="D9" s="11">
        <f>INT((F9-C9)*60)</f>
        <v>26</v>
      </c>
      <c r="E9" s="11">
        <f>ROUND((F9-C9-D9/60)*3600,0)</f>
        <v>4</v>
      </c>
      <c r="F9" s="10">
        <f>ABS(F21)</f>
        <v>54.434526571744698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40</v>
      </c>
      <c r="D10" s="11">
        <f>INT((F10-C10)*60)</f>
        <v>45</v>
      </c>
      <c r="E10" s="11">
        <f>ROUND((F10-C10-D10/60)*3600,0)</f>
        <v>35</v>
      </c>
      <c r="F10" s="10">
        <f>ABS(F33)</f>
        <v>40.75980348444164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1.7634279935629373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9.2396702300116011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21.00309822357454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1.0030982235745398</v>
      </c>
    </row>
    <row r="17" spans="1:7">
      <c r="A17" s="1" t="s">
        <v>23</v>
      </c>
      <c r="B17" s="1"/>
      <c r="C17" s="1"/>
      <c r="D17" s="1"/>
      <c r="E17" s="1"/>
      <c r="F17" s="7">
        <f>10^G16</f>
        <v>10.071594304682009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54</v>
      </c>
      <c r="D19" s="12">
        <f>INT((F19-C19)*60)</f>
        <v>15</v>
      </c>
      <c r="E19" s="12">
        <f>ROUND((F19-C19-D19/60)*3600,0)</f>
        <v>60</v>
      </c>
      <c r="F19" s="7">
        <f>F7</f>
        <v>54.266666666666666</v>
      </c>
      <c r="G19" s="18">
        <f>ROUND(LOG(TAN(RADIANS(F19/2+45)))*7915.704468,0)</f>
        <v>3892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10</v>
      </c>
      <c r="E20" s="12">
        <f>ROUND((F20-C20-D20/60)*3600,0)</f>
        <v>4</v>
      </c>
      <c r="F20" s="7">
        <f>F17/60</f>
        <v>0.16785990507803347</v>
      </c>
      <c r="G20" s="18"/>
    </row>
    <row r="21" spans="1:7">
      <c r="A21" s="5" t="s">
        <v>12</v>
      </c>
      <c r="B21" s="5"/>
      <c r="C21" s="11">
        <f>INT(F21)</f>
        <v>54</v>
      </c>
      <c r="D21" s="11">
        <f>INT((F21-C21)*60)</f>
        <v>26</v>
      </c>
      <c r="E21" s="11">
        <f>ROUND((F21-C21-D21/60)*3600,0)</f>
        <v>4</v>
      </c>
      <c r="F21" s="10">
        <f>IF(UPPER(B7)=UPPER(B2),F19+F20,F19-F20)</f>
        <v>54.434526571744698</v>
      </c>
      <c r="G21" s="18">
        <f>ROUND(LOG(TAN(RADIANS(F21/2+45)))*7915.704468,0)</f>
        <v>3909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17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17</v>
      </c>
      <c r="G25" s="8">
        <f>LOG(F25)</f>
        <v>1.2304489213782739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10.753681228958335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21.984130150336611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1.9841301503366111</v>
      </c>
    </row>
    <row r="29" spans="1:7">
      <c r="A29" s="1" t="s">
        <v>33</v>
      </c>
      <c r="B29" s="1"/>
      <c r="C29" s="1"/>
      <c r="D29" s="1"/>
      <c r="E29" s="1"/>
      <c r="F29" s="7">
        <f>10^G28</f>
        <v>96.41179093350155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42</v>
      </c>
      <c r="D31" s="1">
        <f>D8</f>
        <v>22</v>
      </c>
      <c r="E31" s="1">
        <f>E8</f>
        <v>0</v>
      </c>
      <c r="F31" s="1">
        <f>F8</f>
        <v>42.366666666666667</v>
      </c>
      <c r="G31" s="1"/>
    </row>
    <row r="32" spans="1:7">
      <c r="A32" s="1" t="s">
        <v>34</v>
      </c>
      <c r="B32" s="1"/>
      <c r="C32" s="12">
        <f>INT(F32)</f>
        <v>1</v>
      </c>
      <c r="D32" s="12">
        <f>INT((F32-C32)*60)</f>
        <v>36</v>
      </c>
      <c r="E32" s="12">
        <f>ROUND((F32-C32-D32/60)*3600,0)</f>
        <v>25</v>
      </c>
      <c r="F32" s="7">
        <f>F29/60</f>
        <v>1.6068631822250259</v>
      </c>
      <c r="G32" s="1"/>
    </row>
    <row r="33" spans="1:7">
      <c r="A33" s="5" t="s">
        <v>35</v>
      </c>
      <c r="B33" s="5"/>
      <c r="C33" s="11">
        <f>INT(F33)</f>
        <v>40</v>
      </c>
      <c r="D33" s="11">
        <f>INT((F33-C33)*60)</f>
        <v>45</v>
      </c>
      <c r="E33" s="11">
        <f>ROUND((F33-C33-D33/60)*3600,0)</f>
        <v>35</v>
      </c>
      <c r="F33" s="10">
        <f>IF(UPPER(B8)=UPPER(B4),F31+F32,F31-F32)</f>
        <v>40.75980348444164</v>
      </c>
      <c r="G33" s="1"/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"/>
  <sheetViews>
    <sheetView topLeftCell="A2" workbookViewId="0">
      <selection activeCell="A2" sqref="A1:IV65536"/>
    </sheetView>
  </sheetViews>
  <sheetFormatPr defaultRowHeight="15"/>
  <cols>
    <col min="1" max="1" width="20.85546875" customWidth="1"/>
    <col min="2" max="2" width="4.42578125" customWidth="1"/>
    <col min="6" max="6" width="8.5703125" bestFit="1" customWidth="1"/>
    <col min="7" max="7" width="10.42578125" customWidth="1"/>
    <col min="12" max="12" width="9.7109375" customWidth="1"/>
  </cols>
  <sheetData>
    <row r="1" spans="1:13">
      <c r="A1" s="1"/>
      <c r="B1" s="1"/>
      <c r="C1" s="4" t="s">
        <v>10</v>
      </c>
      <c r="D1" s="4" t="s">
        <v>11</v>
      </c>
      <c r="E1" s="4" t="s">
        <v>15</v>
      </c>
      <c r="F1" s="4" t="s">
        <v>32</v>
      </c>
      <c r="G1" s="4" t="s">
        <v>16</v>
      </c>
    </row>
    <row r="2" spans="1:13">
      <c r="A2" s="1" t="s">
        <v>3</v>
      </c>
      <c r="B2" s="3" t="s">
        <v>8</v>
      </c>
      <c r="C2" s="1"/>
      <c r="D2" s="1"/>
      <c r="E2" s="1"/>
      <c r="F2" s="7"/>
      <c r="G2" s="8"/>
    </row>
    <row r="3" spans="1:13">
      <c r="A3" s="1" t="s">
        <v>20</v>
      </c>
      <c r="B3" s="1"/>
      <c r="C3" s="2">
        <v>60</v>
      </c>
      <c r="D3" s="2">
        <v>0</v>
      </c>
      <c r="E3" s="2">
        <v>0</v>
      </c>
      <c r="F3" s="7">
        <f>C3+D3/60+E3/3600</f>
        <v>60</v>
      </c>
      <c r="G3" s="8" t="s">
        <v>16</v>
      </c>
    </row>
    <row r="4" spans="1:13">
      <c r="A4" s="1" t="s">
        <v>5</v>
      </c>
      <c r="B4" s="3" t="s">
        <v>6</v>
      </c>
      <c r="C4" s="1"/>
      <c r="D4" s="1"/>
      <c r="E4" s="1"/>
      <c r="F4" s="7"/>
      <c r="G4" s="8"/>
      <c r="I4" s="15" t="s">
        <v>36</v>
      </c>
      <c r="J4" s="15"/>
      <c r="K4" s="15"/>
      <c r="L4" s="15"/>
      <c r="M4" s="15"/>
    </row>
    <row r="5" spans="1:13">
      <c r="A5" s="1" t="s">
        <v>0</v>
      </c>
      <c r="B5" s="13">
        <v>12</v>
      </c>
      <c r="C5" s="1"/>
      <c r="D5" s="1"/>
      <c r="E5" s="1"/>
      <c r="F5" s="7">
        <f>B5</f>
        <v>12</v>
      </c>
      <c r="G5" s="8" t="s">
        <v>16</v>
      </c>
      <c r="I5" s="15" t="s">
        <v>20</v>
      </c>
      <c r="J5" s="15" t="s">
        <v>0</v>
      </c>
      <c r="K5" s="15" t="s">
        <v>37</v>
      </c>
      <c r="L5" s="15" t="s">
        <v>1</v>
      </c>
      <c r="M5" s="15" t="s">
        <v>38</v>
      </c>
    </row>
    <row r="6" spans="1:13">
      <c r="A6" s="1"/>
      <c r="B6" s="1"/>
      <c r="C6" s="1"/>
      <c r="D6" s="1"/>
      <c r="E6" s="1"/>
      <c r="F6" s="7"/>
      <c r="G6" s="8"/>
      <c r="I6" s="15" t="str">
        <f>B2&amp;INT(F3)&amp;B4</f>
        <v>S60E</v>
      </c>
      <c r="J6" s="14">
        <f>INT(F5)</f>
        <v>12</v>
      </c>
      <c r="K6" s="19">
        <f>COS(RADIANS(F3))*F5</f>
        <v>6.0000000000000018</v>
      </c>
      <c r="L6" s="19">
        <f>SIN(RADIANS(F3))*F5</f>
        <v>10.392304845413264</v>
      </c>
      <c r="M6" s="19">
        <f>F29</f>
        <v>17.320508075688778</v>
      </c>
    </row>
    <row r="7" spans="1:13">
      <c r="A7" s="1" t="s">
        <v>2</v>
      </c>
      <c r="B7" s="3" t="s">
        <v>8</v>
      </c>
      <c r="C7">
        <v>54</v>
      </c>
      <c r="D7">
        <v>26</v>
      </c>
      <c r="E7">
        <v>0</v>
      </c>
      <c r="F7" s="7">
        <f>(C7+D7/60+E7/3600)</f>
        <v>54.43333333333333</v>
      </c>
      <c r="G7" s="8"/>
      <c r="I7" t="s">
        <v>16</v>
      </c>
    </row>
    <row r="8" spans="1:13">
      <c r="A8" s="1" t="s">
        <v>7</v>
      </c>
      <c r="B8" s="3" t="s">
        <v>9</v>
      </c>
      <c r="C8">
        <v>44</v>
      </c>
      <c r="D8">
        <v>44</v>
      </c>
      <c r="E8">
        <v>0</v>
      </c>
      <c r="F8" s="7">
        <f>(C8+D8/60+E8/3600)</f>
        <v>44.733333333333334</v>
      </c>
      <c r="G8" s="8"/>
      <c r="J8" s="9"/>
    </row>
    <row r="9" spans="1:13">
      <c r="A9" s="5" t="s">
        <v>12</v>
      </c>
      <c r="B9" s="6" t="str">
        <f>IF(F21&gt;0,B7,IF(UPPER(B7)="N","S","N"))</f>
        <v>S</v>
      </c>
      <c r="C9" s="11">
        <f>INT(F9)</f>
        <v>54</v>
      </c>
      <c r="D9" s="11">
        <f>INT((F9-C9)*60)</f>
        <v>31</v>
      </c>
      <c r="E9" s="11">
        <f>ROUND((F9-C9-D9/60)*3600,0)</f>
        <v>60</v>
      </c>
      <c r="F9" s="10">
        <f>ABS(F21)</f>
        <v>54.533333333333331</v>
      </c>
      <c r="G9" s="8"/>
    </row>
    <row r="10" spans="1:13">
      <c r="A10" s="5" t="s">
        <v>13</v>
      </c>
      <c r="B10" s="6" t="str">
        <f>IF(F33&gt;0,B8,IF(UPPER(B8)="W","E","W"))</f>
        <v>W</v>
      </c>
      <c r="C10" s="11">
        <f>INT(F10)</f>
        <v>44</v>
      </c>
      <c r="D10" s="11">
        <f>INT((F10-C10)*60)</f>
        <v>26</v>
      </c>
      <c r="E10" s="11">
        <f>ROUND((F10-C10-D10/60)*3600,0)</f>
        <v>41</v>
      </c>
      <c r="F10" s="10">
        <f>ABS(F33)</f>
        <v>44.444658198738523</v>
      </c>
      <c r="G10" s="8"/>
    </row>
    <row r="11" spans="1:13">
      <c r="A11" s="1" t="s">
        <v>27</v>
      </c>
      <c r="B11" s="1"/>
      <c r="C11" s="1"/>
      <c r="D11" s="1"/>
      <c r="E11" s="1"/>
      <c r="F11" s="7"/>
      <c r="G11" s="16" t="s">
        <v>14</v>
      </c>
    </row>
    <row r="12" spans="1:13">
      <c r="A12" s="1" t="s">
        <v>17</v>
      </c>
      <c r="B12" s="1"/>
      <c r="C12" s="1"/>
      <c r="D12" s="1"/>
      <c r="E12" s="1"/>
      <c r="F12" s="7"/>
      <c r="G12" s="8">
        <v>10</v>
      </c>
    </row>
    <row r="13" spans="1:13">
      <c r="A13" s="1" t="s">
        <v>18</v>
      </c>
      <c r="B13" s="1"/>
      <c r="C13" s="1"/>
      <c r="D13" s="1"/>
      <c r="E13" s="1"/>
      <c r="F13" s="7"/>
      <c r="G13" s="8">
        <f>LOG(F5)</f>
        <v>1.0791812460476249</v>
      </c>
    </row>
    <row r="14" spans="1:13">
      <c r="A14" s="1" t="s">
        <v>19</v>
      </c>
      <c r="B14" s="1"/>
      <c r="C14" s="1"/>
      <c r="D14" s="1"/>
      <c r="E14" s="1"/>
      <c r="F14" s="7"/>
      <c r="G14" s="8">
        <f>10+LOG(COS(RADIANS(F3)))</f>
        <v>9.6989700043360187</v>
      </c>
    </row>
    <row r="15" spans="1:13">
      <c r="A15" s="1" t="s">
        <v>21</v>
      </c>
      <c r="B15" s="1"/>
      <c r="C15" s="1"/>
      <c r="D15" s="1"/>
      <c r="E15" s="1"/>
      <c r="F15" s="7"/>
      <c r="G15" s="8">
        <f>SUM(G12:G14)</f>
        <v>20.778151250383644</v>
      </c>
    </row>
    <row r="16" spans="1:13">
      <c r="A16" s="1" t="s">
        <v>22</v>
      </c>
      <c r="B16" s="1"/>
      <c r="C16" s="1"/>
      <c r="D16" s="1"/>
      <c r="E16" s="1"/>
      <c r="F16" s="7"/>
      <c r="G16" s="8">
        <f>G15-20</f>
        <v>0.77815125038364386</v>
      </c>
    </row>
    <row r="17" spans="1:7">
      <c r="A17" s="1" t="s">
        <v>23</v>
      </c>
      <c r="B17" s="1"/>
      <c r="C17" s="1"/>
      <c r="D17" s="1"/>
      <c r="E17" s="1"/>
      <c r="F17" s="7">
        <f>10^G16</f>
        <v>6.0000000000000036</v>
      </c>
      <c r="G17" s="8"/>
    </row>
    <row r="18" spans="1:7" ht="30">
      <c r="A18" s="1"/>
      <c r="B18" s="1"/>
      <c r="C18" s="1"/>
      <c r="D18" s="1"/>
      <c r="E18" s="1"/>
      <c r="F18" s="7"/>
      <c r="G18" s="17" t="s">
        <v>24</v>
      </c>
    </row>
    <row r="19" spans="1:7">
      <c r="A19" s="1" t="s">
        <v>2</v>
      </c>
      <c r="B19" s="1"/>
      <c r="C19" s="12">
        <f>INT(F19)</f>
        <v>54</v>
      </c>
      <c r="D19" s="12">
        <f>INT((F19-C19)*60)</f>
        <v>25</v>
      </c>
      <c r="E19" s="12">
        <f>ROUND((F19-C19-D19/60)*3600,0)</f>
        <v>60</v>
      </c>
      <c r="F19" s="7">
        <f>F7</f>
        <v>54.43333333333333</v>
      </c>
      <c r="G19" s="18">
        <f>ROUND(LOG(TAN(RADIANS(F19/2+45)))*7915.704468,0)</f>
        <v>3909</v>
      </c>
    </row>
    <row r="20" spans="1:7">
      <c r="A20" s="1" t="s">
        <v>25</v>
      </c>
      <c r="B20" s="1"/>
      <c r="C20" s="12">
        <f>INT(F20)</f>
        <v>0</v>
      </c>
      <c r="D20" s="12">
        <f>INT((F20-C20)*60)</f>
        <v>6</v>
      </c>
      <c r="E20" s="12">
        <f>ROUND((F20-C20-D20/60)*3600,0)</f>
        <v>0</v>
      </c>
      <c r="F20" s="7">
        <f>F17/60</f>
        <v>0.10000000000000006</v>
      </c>
      <c r="G20" s="18"/>
    </row>
    <row r="21" spans="1:7">
      <c r="A21" s="5" t="s">
        <v>12</v>
      </c>
      <c r="B21" s="5"/>
      <c r="C21" s="11">
        <f>INT(F21)</f>
        <v>54</v>
      </c>
      <c r="D21" s="11">
        <f>INT((F21-C21)*60)</f>
        <v>31</v>
      </c>
      <c r="E21" s="11">
        <f>ROUND((F21-C21-D21/60)*3600,0)</f>
        <v>60</v>
      </c>
      <c r="F21" s="10">
        <f>IF(UPPER(B7)=UPPER(B2),F19+F20,F19-F20)</f>
        <v>54.533333333333331</v>
      </c>
      <c r="G21" s="18">
        <f>ROUND(LOG(TAN(RADIANS(F21/2+45)))*7915.704468,0)</f>
        <v>3919</v>
      </c>
    </row>
    <row r="22" spans="1:7">
      <c r="A22" s="1" t="s">
        <v>26</v>
      </c>
      <c r="B22" s="1"/>
      <c r="C22" s="1"/>
      <c r="D22" s="1"/>
      <c r="E22" s="1"/>
      <c r="F22" s="7"/>
      <c r="G22" s="18">
        <f>MAX(G19,G21)-MIN(G19,G21)</f>
        <v>10</v>
      </c>
    </row>
    <row r="23" spans="1:7">
      <c r="A23" s="1" t="s">
        <v>28</v>
      </c>
      <c r="B23" s="1"/>
      <c r="C23" s="1"/>
      <c r="D23" s="1"/>
      <c r="E23" s="1"/>
      <c r="F23" s="7"/>
      <c r="G23" s="16" t="s">
        <v>14</v>
      </c>
    </row>
    <row r="24" spans="1:7">
      <c r="A24" s="1" t="s">
        <v>29</v>
      </c>
      <c r="B24" s="1"/>
      <c r="C24" s="1"/>
      <c r="D24" s="1"/>
      <c r="E24" s="1"/>
      <c r="F24" s="7"/>
      <c r="G24" s="8">
        <v>10</v>
      </c>
    </row>
    <row r="25" spans="1:7">
      <c r="A25" s="1" t="s">
        <v>30</v>
      </c>
      <c r="B25" s="1"/>
      <c r="C25" s="1"/>
      <c r="D25" s="1"/>
      <c r="E25" s="1"/>
      <c r="F25" s="7">
        <f>G22</f>
        <v>10</v>
      </c>
      <c r="G25" s="8">
        <f>LOG(F25)</f>
        <v>1</v>
      </c>
    </row>
    <row r="26" spans="1:7">
      <c r="A26" s="1" t="s">
        <v>31</v>
      </c>
      <c r="B26" s="1"/>
      <c r="C26" s="1"/>
      <c r="D26" s="1"/>
      <c r="E26" s="1"/>
      <c r="F26" s="7"/>
      <c r="G26" s="8">
        <f>10+LOG(TAN(RADIANS(F3)))</f>
        <v>10.238560627359831</v>
      </c>
    </row>
    <row r="27" spans="1:7">
      <c r="A27" s="1" t="s">
        <v>21</v>
      </c>
      <c r="B27" s="1"/>
      <c r="C27" s="1"/>
      <c r="D27" s="1"/>
      <c r="E27" s="1"/>
      <c r="F27" s="7"/>
      <c r="G27" s="8">
        <f>SUM(G24:G26)</f>
        <v>21.238560627359831</v>
      </c>
    </row>
    <row r="28" spans="1:7">
      <c r="A28" s="1" t="s">
        <v>22</v>
      </c>
      <c r="B28" s="1"/>
      <c r="C28" s="1"/>
      <c r="D28" s="1"/>
      <c r="E28" s="1"/>
      <c r="F28" s="7"/>
      <c r="G28" s="8">
        <f>G27-20</f>
        <v>1.2385606273598313</v>
      </c>
    </row>
    <row r="29" spans="1:7">
      <c r="A29" s="1" t="s">
        <v>33</v>
      </c>
      <c r="B29" s="1"/>
      <c r="C29" s="1"/>
      <c r="D29" s="1"/>
      <c r="E29" s="1"/>
      <c r="F29" s="7">
        <f>10^G28</f>
        <v>17.320508075688778</v>
      </c>
      <c r="G29" s="8"/>
    </row>
    <row r="30" spans="1:7">
      <c r="A30" s="1"/>
      <c r="B30" s="1"/>
      <c r="C30" s="1"/>
      <c r="D30" s="1"/>
      <c r="E30" s="1"/>
      <c r="F30" s="7"/>
      <c r="G30" s="1"/>
    </row>
    <row r="31" spans="1:7">
      <c r="A31" s="1" t="s">
        <v>7</v>
      </c>
      <c r="B31" s="1"/>
      <c r="C31" s="1">
        <f>C8</f>
        <v>44</v>
      </c>
      <c r="D31" s="1">
        <f>D8</f>
        <v>44</v>
      </c>
      <c r="E31" s="1">
        <f>E8</f>
        <v>0</v>
      </c>
      <c r="F31" s="1">
        <f>F8</f>
        <v>44.733333333333334</v>
      </c>
      <c r="G31" s="1"/>
    </row>
    <row r="32" spans="1:7">
      <c r="A32" s="1" t="s">
        <v>34</v>
      </c>
      <c r="B32" s="1"/>
      <c r="C32" s="12">
        <f>INT(F32)</f>
        <v>0</v>
      </c>
      <c r="D32" s="12">
        <f>INT((F32-C32)*60)</f>
        <v>17</v>
      </c>
      <c r="E32" s="12">
        <f>ROUND((F32-C32-D32/60)*3600,0)</f>
        <v>19</v>
      </c>
      <c r="F32" s="7">
        <f>F29/60</f>
        <v>0.28867513459481298</v>
      </c>
      <c r="G32" s="1"/>
    </row>
    <row r="33" spans="1:7">
      <c r="A33" s="5" t="s">
        <v>35</v>
      </c>
      <c r="B33" s="5"/>
      <c r="C33" s="11">
        <f>INT(F33)</f>
        <v>44</v>
      </c>
      <c r="D33" s="11">
        <f>INT((F33-C33)*60)</f>
        <v>26</v>
      </c>
      <c r="E33" s="11">
        <f>ROUND((F33-C33-D33/60)*3600,0)</f>
        <v>41</v>
      </c>
      <c r="F33" s="10">
        <f>IF(UPPER(B8)=UPPER(B4),F31+F32,F31-F32)</f>
        <v>44.444658198738523</v>
      </c>
      <c r="G33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26April1916</vt:lpstr>
      <vt:lpstr>29April1916</vt:lpstr>
      <vt:lpstr>30April1916</vt:lpstr>
      <vt:lpstr>1May1916</vt:lpstr>
      <vt:lpstr>2May1916</vt:lpstr>
      <vt:lpstr>3May1916</vt:lpstr>
      <vt:lpstr>6May1916 1st</vt:lpstr>
      <vt:lpstr>6May1916 2nd</vt:lpstr>
      <vt:lpstr>7May1916 1st</vt:lpstr>
      <vt:lpstr>7May1916 2nd</vt:lpstr>
      <vt:lpstr>7May1916 3rd</vt:lpstr>
      <vt:lpstr>8May1916</vt:lpstr>
    </vt:vector>
  </TitlesOfParts>
  <Company>Tactronics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Morris</dc:creator>
  <cp:lastModifiedBy>JANDRY</cp:lastModifiedBy>
  <dcterms:created xsi:type="dcterms:W3CDTF">2009-03-20T13:21:09Z</dcterms:created>
  <dcterms:modified xsi:type="dcterms:W3CDTF">2009-03-22T02:17:43Z</dcterms:modified>
</cp:coreProperties>
</file>