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0" yWindow="40" windowWidth="17820" windowHeight="8320" tabRatio="645" activeTab="0"/>
  </bookViews>
  <sheets>
    <sheet name="Main" sheetId="1" r:id="rId1"/>
  </sheets>
  <definedNames>
    <definedName name="Earth_B0" localSheetId="0">'Main'!$AQ$1:$AS$180</definedName>
    <definedName name="Earth_B1" localSheetId="0">'Main'!$AV$1:$AX$95</definedName>
    <definedName name="Earth_B2" localSheetId="0">'Main'!$BA$1:$BC$49</definedName>
    <definedName name="Earth_B3" localSheetId="0">'Main'!$BF$1:$BH$11</definedName>
    <definedName name="Earth_B4" localSheetId="0">'Main'!$BK$1:$BM$5</definedName>
    <definedName name="Earth_L0" localSheetId="0">'Main'!$M$1:$O$555</definedName>
    <definedName name="Earth_L1" localSheetId="0">'Main'!$R$1:$T$337</definedName>
    <definedName name="Earth_L2" localSheetId="0">'Main'!$W$1:$Y$138</definedName>
    <definedName name="Earth_L3" localSheetId="0">'Main'!$AB$1:$AD$22</definedName>
    <definedName name="Earth_L4" localSheetId="0">'Main'!$AG$1:$AI$11</definedName>
    <definedName name="Earth_L5" localSheetId="0">'Main'!$AL$1:$AN$5</definedName>
    <definedName name="Earth_R0" localSheetId="0">'Main'!$BP$1:$BR$522</definedName>
    <definedName name="Earth_R1" localSheetId="0">'Main'!$BU$1:$BW$288</definedName>
    <definedName name="Earth_R2" localSheetId="0">'Main'!$BZ$1:$CB$135</definedName>
    <definedName name="Earth_R3" localSheetId="0">'Main'!$CE$1:$CG$27</definedName>
    <definedName name="Earth_R4" localSheetId="0">'Main'!$CJ$1:$CL$10</definedName>
    <definedName name="Earth_R5" localSheetId="0">'Main'!$CO$1:$CQ$3</definedName>
    <definedName name="Venus_B0" localSheetId="0">'Main'!$EP$1:$ER$172</definedName>
    <definedName name="Venus_B1" localSheetId="0">'Main'!$EX$1:$EZ$82</definedName>
    <definedName name="Venus_B2" localSheetId="0">'Main'!$FF$1:$FH$25</definedName>
    <definedName name="Venus_B3" localSheetId="0">'Main'!$FN$1:$FP$9</definedName>
    <definedName name="Venus_B4" localSheetId="0">'Main'!$FV$1:$FX$2</definedName>
    <definedName name="Venus_B5" localSheetId="0">'Main'!$GD$1:$GF$2</definedName>
    <definedName name="Venus_L0" localSheetId="0">'Main'!$CT$1:$CV$423</definedName>
    <definedName name="Venus_L1" localSheetId="0">'Main'!$DB$1:$DD$183</definedName>
    <definedName name="Venus_L2" localSheetId="0">'Main'!$DJ$1:$DL$57</definedName>
    <definedName name="Venus_L3" localSheetId="0">'Main'!$DR$1:$DT$15</definedName>
    <definedName name="Venus_L4" localSheetId="0">'Main'!$DZ$1:$EB$2</definedName>
    <definedName name="Venus_L5" localSheetId="0">'Main'!$EH$1:$EJ$2</definedName>
    <definedName name="Venus_R0" localSheetId="0">'Main'!$GL$1:$GN$607</definedName>
    <definedName name="Venus_R1" localSheetId="0">'Main'!$GT$1:$GV$250</definedName>
    <definedName name="Venus_R2" localSheetId="0">'Main'!$HB$1:$HD$72</definedName>
    <definedName name="Venus_R3" localSheetId="0">'Main'!$HJ$1:$HL$22</definedName>
    <definedName name="Venus_R4" localSheetId="0">'Main'!$HR$1:$HT$7</definedName>
    <definedName name="Venus_R5" localSheetId="0">'Main'!$HZ$1:$HZ$2</definedName>
  </definedNames>
  <calcPr fullCalcOnLoad="1"/>
</workbook>
</file>

<file path=xl/sharedStrings.xml><?xml version="1.0" encoding="utf-8"?>
<sst xmlns="http://schemas.openxmlformats.org/spreadsheetml/2006/main" count="394" uniqueCount="192">
  <si>
    <t>distance_AU</t>
  </si>
  <si>
    <t>light-time_d</t>
  </si>
  <si>
    <t>Pla_L0</t>
  </si>
  <si>
    <t>Pla_L1</t>
  </si>
  <si>
    <t>Pla_L2</t>
  </si>
  <si>
    <t>Pla_L3</t>
  </si>
  <si>
    <t>Pla_L4</t>
  </si>
  <si>
    <t>Pla_L5</t>
  </si>
  <si>
    <t>Pla_B0</t>
  </si>
  <si>
    <t>Pla_B1</t>
  </si>
  <si>
    <t>Pla_B2</t>
  </si>
  <si>
    <t>Pla_B3</t>
  </si>
  <si>
    <t>Pla_B4</t>
  </si>
  <si>
    <t>Pla_B5</t>
  </si>
  <si>
    <t>Pla_R0</t>
  </si>
  <si>
    <t>Pla_R1</t>
  </si>
  <si>
    <t>Pla_R2</t>
  </si>
  <si>
    <t>Pla_R3</t>
  </si>
  <si>
    <t>Pla_R4</t>
  </si>
  <si>
    <t>Pla_R5</t>
  </si>
  <si>
    <t>Pla_L_Rad</t>
  </si>
  <si>
    <t>Pla_L_Deg</t>
  </si>
  <si>
    <t>Pla_B_Rad</t>
  </si>
  <si>
    <t>Pla_B_Deg</t>
  </si>
  <si>
    <t>dx_AU</t>
  </si>
  <si>
    <t>dy_AU</t>
  </si>
  <si>
    <t>dz_AU</t>
  </si>
  <si>
    <t>Pla_R_AU</t>
  </si>
  <si>
    <t>Ear_R_AU</t>
  </si>
  <si>
    <t>Distance_AU</t>
  </si>
  <si>
    <t>Iter 2</t>
  </si>
  <si>
    <t>Iter 3</t>
  </si>
  <si>
    <t>Iter 4</t>
  </si>
  <si>
    <t>Ecliptical</t>
  </si>
  <si>
    <t>To</t>
  </si>
  <si>
    <t>RAsc Rad</t>
  </si>
  <si>
    <t>Rasc Deg</t>
  </si>
  <si>
    <t>Dec Rad</t>
  </si>
  <si>
    <t>Dec Deg</t>
  </si>
  <si>
    <t>GHA Deg</t>
  </si>
  <si>
    <t>SD (')</t>
  </si>
  <si>
    <t>HP (')</t>
  </si>
  <si>
    <t>cos I</t>
  </si>
  <si>
    <t>k</t>
  </si>
  <si>
    <t>I radians</t>
  </si>
  <si>
    <t>I degrees</t>
  </si>
  <si>
    <t>I/100 deg</t>
  </si>
  <si>
    <t>Y =</t>
  </si>
  <si>
    <t>Year &lt;= -500</t>
  </si>
  <si>
    <t>2150 &lt; Year</t>
  </si>
  <si>
    <t>u =</t>
  </si>
  <si>
    <t>dT =</t>
  </si>
  <si>
    <t>-500 &lt; Year</t>
  </si>
  <si>
    <t>Year &lt;= 500</t>
  </si>
  <si>
    <t>500 &lt; Year</t>
  </si>
  <si>
    <t>Year &lt;= 1600</t>
  </si>
  <si>
    <t>1600 &lt; Year</t>
  </si>
  <si>
    <t>Year &lt;= 1700</t>
  </si>
  <si>
    <t>t =</t>
  </si>
  <si>
    <t>1700 &lt; Year</t>
  </si>
  <si>
    <t>Year &lt;= 1800</t>
  </si>
  <si>
    <t>1800 &lt; Year</t>
  </si>
  <si>
    <t>Year &lt;= 1860</t>
  </si>
  <si>
    <t>1860 &lt; Year</t>
  </si>
  <si>
    <t>Year &lt;= 1900</t>
  </si>
  <si>
    <t>1900 &lt; Year</t>
  </si>
  <si>
    <t>Year &lt;= 1920</t>
  </si>
  <si>
    <t>1920 &lt; Year</t>
  </si>
  <si>
    <t>Year &lt;= 1941</t>
  </si>
  <si>
    <t>1941 &lt; Year</t>
  </si>
  <si>
    <t>Year &lt;= 1961</t>
  </si>
  <si>
    <t>1961 &lt; Year</t>
  </si>
  <si>
    <t>Year &lt;= 1986</t>
  </si>
  <si>
    <t>1986 &lt; Year</t>
  </si>
  <si>
    <t>Year &lt;= 2005</t>
  </si>
  <si>
    <t>2005 &lt; Year</t>
  </si>
  <si>
    <t>Year &lt;= 2050</t>
  </si>
  <si>
    <t>2050 &lt; Year</t>
  </si>
  <si>
    <t>Year &lt;= 2150</t>
  </si>
  <si>
    <t>Year</t>
  </si>
  <si>
    <t>Month</t>
  </si>
  <si>
    <t>Day</t>
  </si>
  <si>
    <t>Hours</t>
  </si>
  <si>
    <t>Minutes</t>
  </si>
  <si>
    <t>Seconds</t>
  </si>
  <si>
    <t>GHA</t>
  </si>
  <si>
    <t>Degrees</t>
  </si>
  <si>
    <t>Declination</t>
  </si>
  <si>
    <t>#########</t>
  </si>
  <si>
    <t>Day Fraction</t>
  </si>
  <si>
    <t>a</t>
  </si>
  <si>
    <t>b</t>
  </si>
  <si>
    <t>JDE</t>
  </si>
  <si>
    <t>JD</t>
  </si>
  <si>
    <t>Delta T</t>
  </si>
  <si>
    <t>DayF+DeltaT</t>
  </si>
  <si>
    <t>TAU</t>
  </si>
  <si>
    <t>T</t>
  </si>
  <si>
    <t>l0</t>
  </si>
  <si>
    <t>lp</t>
  </si>
  <si>
    <t>om</t>
  </si>
  <si>
    <t>dp</t>
  </si>
  <si>
    <t>NutPSI Deg</t>
  </si>
  <si>
    <t>NutPSI Rad</t>
  </si>
  <si>
    <t>de</t>
  </si>
  <si>
    <t>NutEPS Deg</t>
  </si>
  <si>
    <t>Eps0 Rad</t>
  </si>
  <si>
    <t>Eps Rad</t>
  </si>
  <si>
    <t>Deps</t>
  </si>
  <si>
    <t>g</t>
  </si>
  <si>
    <t>GAST Deg</t>
  </si>
  <si>
    <t>Earth</t>
  </si>
  <si>
    <t>Ear_L0</t>
  </si>
  <si>
    <t>Ear_L1</t>
  </si>
  <si>
    <t>Ear_L2</t>
  </si>
  <si>
    <t>Ear_L3</t>
  </si>
  <si>
    <t>Ear_L4</t>
  </si>
  <si>
    <t>Ear_L5</t>
  </si>
  <si>
    <t>Ear_B0</t>
  </si>
  <si>
    <t>Ear_B1</t>
  </si>
  <si>
    <t>Ear_B2</t>
  </si>
  <si>
    <t>Ear_B3</t>
  </si>
  <si>
    <t>Ear_B4</t>
  </si>
  <si>
    <t>Ear_B5</t>
  </si>
  <si>
    <t>Ear_R0</t>
  </si>
  <si>
    <t>Ear_R1</t>
  </si>
  <si>
    <t>Ear_R2</t>
  </si>
  <si>
    <t>Ear_R3</t>
  </si>
  <si>
    <t>Ear_R4</t>
  </si>
  <si>
    <t>Ear_R5</t>
  </si>
  <si>
    <t>Ear_L_Rad</t>
  </si>
  <si>
    <t>Ear_L_Deg</t>
  </si>
  <si>
    <t>Ear_B_Rad</t>
  </si>
  <si>
    <t>Ear_B_Deg</t>
  </si>
  <si>
    <t>Sun</t>
  </si>
  <si>
    <t>Sun_L_Rad</t>
  </si>
  <si>
    <t>Sun_L_Deg</t>
  </si>
  <si>
    <t>Aberration</t>
  </si>
  <si>
    <t>exc</t>
  </si>
  <si>
    <t>p deg</t>
  </si>
  <si>
    <t>p deg 0-360</t>
  </si>
  <si>
    <t>p rad</t>
  </si>
  <si>
    <t>dl rad</t>
  </si>
  <si>
    <t>db rad</t>
  </si>
  <si>
    <t>NutEPS Rad</t>
  </si>
  <si>
    <t>Longitude</t>
  </si>
  <si>
    <t>Latitude</t>
  </si>
  <si>
    <t>Equatorial</t>
  </si>
  <si>
    <t>Sun_Lambda</t>
  </si>
  <si>
    <t>Sun_Beta</t>
  </si>
  <si>
    <t>Earth_L0</t>
  </si>
  <si>
    <t>Earth_L1</t>
  </si>
  <si>
    <t>Earth_L2</t>
  </si>
  <si>
    <t>Earth_L3</t>
  </si>
  <si>
    <t>Earth_L4</t>
  </si>
  <si>
    <t>Earth_L5</t>
  </si>
  <si>
    <t>Earth_B0</t>
  </si>
  <si>
    <t>Earth_B1</t>
  </si>
  <si>
    <t>Earth_B2</t>
  </si>
  <si>
    <t>Earth_B3</t>
  </si>
  <si>
    <t>Earth_B4</t>
  </si>
  <si>
    <t>Earth_R0</t>
  </si>
  <si>
    <t>Earth_R1</t>
  </si>
  <si>
    <t>Earth_R2</t>
  </si>
  <si>
    <t>Earth_R3</t>
  </si>
  <si>
    <t>Earth_R4</t>
  </si>
  <si>
    <t>Earth_R5</t>
  </si>
  <si>
    <t>Magnitude</t>
  </si>
  <si>
    <t>Neptune_L0</t>
  </si>
  <si>
    <t>Neptune_L1</t>
  </si>
  <si>
    <t>Neptune_L2</t>
  </si>
  <si>
    <t>Neptune_L3</t>
  </si>
  <si>
    <t>Neptune_L4</t>
  </si>
  <si>
    <t>Neptune_L5</t>
  </si>
  <si>
    <t>Neptune_B0</t>
  </si>
  <si>
    <t>Neptune_B1</t>
  </si>
  <si>
    <t>Neptune_B2</t>
  </si>
  <si>
    <t>Neptune_B3</t>
  </si>
  <si>
    <t>Neptune_B4</t>
  </si>
  <si>
    <t>Neptune_B5</t>
  </si>
  <si>
    <t>Neptune_R0</t>
  </si>
  <si>
    <t>Neptune_R1</t>
  </si>
  <si>
    <t>Neptune_R2</t>
  </si>
  <si>
    <t>Neptune_R3</t>
  </si>
  <si>
    <t>Neptune_R4</t>
  </si>
  <si>
    <t>Neptune_R5</t>
  </si>
  <si>
    <t>Light-time</t>
  </si>
  <si>
    <t>Iter 1</t>
  </si>
  <si>
    <t>x_AU</t>
  </si>
  <si>
    <t>y_AU</t>
  </si>
  <si>
    <t>z_AU</t>
  </si>
  <si>
    <t>taux_ret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</si>
</sst>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"/>
    <numFmt numFmtId="166" formatCode="00.0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5"/>
      <color indexed="12"/>
      <name val="Verdana"/>
      <family val="0"/>
    </font>
    <font>
      <u val="single"/>
      <sz val="15"/>
      <color indexed="61"/>
      <name val="Verdana"/>
      <family val="0"/>
    </font>
    <font>
      <sz val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49" fontId="3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ill="1" applyAlignment="1">
      <alignment horizontal="left"/>
    </xf>
    <xf numFmtId="164" fontId="0" fillId="0" borderId="0" xfId="0" applyNumberFormat="1" applyFont="1" applyFill="1" applyAlignment="1">
      <alignment horizontal="left"/>
    </xf>
    <xf numFmtId="164" fontId="0" fillId="0" borderId="0" xfId="0" applyNumberFormat="1" applyFill="1" applyAlignment="1">
      <alignment horizontal="left"/>
    </xf>
    <xf numFmtId="11" fontId="0" fillId="0" borderId="0" xfId="0" applyNumberFormat="1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1" fontId="2" fillId="33" borderId="10" xfId="0" applyNumberFormat="1" applyFont="1" applyFill="1" applyBorder="1" applyAlignment="1" applyProtection="1">
      <alignment horizontal="left"/>
      <protection locked="0"/>
    </xf>
    <xf numFmtId="165" fontId="2" fillId="33" borderId="10" xfId="0" applyNumberFormat="1" applyFont="1" applyFill="1" applyBorder="1" applyAlignment="1" applyProtection="1">
      <alignment horizontal="left"/>
      <protection locked="0"/>
    </xf>
    <xf numFmtId="1" fontId="0" fillId="34" borderId="10" xfId="0" applyNumberFormat="1" applyFill="1" applyBorder="1" applyAlignment="1">
      <alignment horizontal="left"/>
    </xf>
    <xf numFmtId="166" fontId="0" fillId="34" borderId="10" xfId="0" applyNumberFormat="1" applyFill="1" applyBorder="1" applyAlignment="1">
      <alignment horizontal="left"/>
    </xf>
    <xf numFmtId="0" fontId="0" fillId="34" borderId="10" xfId="0" applyNumberFormat="1" applyFont="1" applyFill="1" applyBorder="1" applyAlignment="1">
      <alignment horizontal="right"/>
    </xf>
    <xf numFmtId="164" fontId="0" fillId="34" borderId="10" xfId="0" applyNumberFormat="1" applyFill="1" applyBorder="1" applyAlignment="1">
      <alignment horizontal="left"/>
    </xf>
    <xf numFmtId="164" fontId="0" fillId="34" borderId="10" xfId="0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F607"/>
  <sheetViews>
    <sheetView tabSelected="1" zoomScale="150" zoomScaleNormal="150" workbookViewId="0" topLeftCell="A1">
      <selection activeCell="E2" sqref="E2"/>
    </sheetView>
  </sheetViews>
  <sheetFormatPr defaultColWidth="11.00390625" defaultRowHeight="12.75"/>
  <cols>
    <col min="1" max="1" width="11.375" style="0" customWidth="1"/>
    <col min="2" max="2" width="10.875" style="0" customWidth="1"/>
    <col min="3" max="3" width="10.125" style="0" customWidth="1"/>
    <col min="4" max="4" width="10.375" style="0" customWidth="1"/>
    <col min="5" max="6" width="10.875" style="0" customWidth="1"/>
    <col min="13" max="15" width="12.00390625" style="4" customWidth="1"/>
    <col min="18" max="20" width="12.00390625" style="4" customWidth="1"/>
    <col min="21" max="21" width="10.875" style="0" customWidth="1"/>
    <col min="23" max="25" width="12.00390625" style="4" customWidth="1"/>
    <col min="28" max="30" width="12.00390625" style="4" customWidth="1"/>
    <col min="31" max="31" width="12.75390625" style="0" bestFit="1" customWidth="1"/>
    <col min="33" max="35" width="12.00390625" style="4" customWidth="1"/>
    <col min="36" max="36" width="12.75390625" style="0" bestFit="1" customWidth="1"/>
    <col min="38" max="38" width="9.00390625" style="4" customWidth="1"/>
    <col min="39" max="40" width="12.00390625" style="4" customWidth="1"/>
    <col min="43" max="45" width="12.00390625" style="4" customWidth="1"/>
    <col min="46" max="46" width="12.75390625" style="0" bestFit="1" customWidth="1"/>
    <col min="48" max="50" width="12.00390625" style="4" customWidth="1"/>
    <col min="51" max="51" width="12.75390625" style="0" bestFit="1" customWidth="1"/>
    <col min="53" max="53" width="10.00390625" style="4" customWidth="1"/>
    <col min="54" max="55" width="12.00390625" style="4" customWidth="1"/>
    <col min="56" max="56" width="12.75390625" style="0" bestFit="1" customWidth="1"/>
    <col min="58" max="58" width="8.00390625" style="4" customWidth="1"/>
    <col min="59" max="60" width="12.00390625" style="4" customWidth="1"/>
    <col min="61" max="61" width="12.00390625" style="0" bestFit="1" customWidth="1"/>
    <col min="63" max="63" width="6.00390625" style="4" customWidth="1"/>
    <col min="64" max="65" width="12.00390625" style="4" customWidth="1"/>
    <col min="66" max="66" width="12.00390625" style="0" bestFit="1" customWidth="1"/>
    <col min="68" max="70" width="12.00390625" style="4" customWidth="1"/>
    <col min="73" max="75" width="12.00390625" style="4" customWidth="1"/>
    <col min="78" max="80" width="12.00390625" style="4" customWidth="1"/>
    <col min="81" max="81" width="12.75390625" style="0" bestFit="1" customWidth="1"/>
    <col min="83" max="85" width="12.00390625" style="4" customWidth="1"/>
    <col min="86" max="86" width="12.00390625" style="0" bestFit="1" customWidth="1"/>
    <col min="88" max="88" width="10.00390625" style="4" customWidth="1"/>
    <col min="89" max="90" width="12.00390625" style="4" customWidth="1"/>
    <col min="91" max="91" width="12.00390625" style="0" bestFit="1" customWidth="1"/>
    <col min="93" max="93" width="8.00390625" style="4" customWidth="1"/>
    <col min="94" max="95" width="12.00390625" style="4" customWidth="1"/>
    <col min="96" max="96" width="12.75390625" style="0" bestFit="1" customWidth="1"/>
    <col min="98" max="100" width="11.375" style="4" customWidth="1"/>
    <col min="106" max="108" width="11.375" style="4" customWidth="1"/>
    <col min="114" max="116" width="11.375" style="4" customWidth="1"/>
    <col min="117" max="117" width="12.75390625" style="0" bestFit="1" customWidth="1"/>
    <col min="122" max="122" width="10.625" style="4" customWidth="1"/>
    <col min="123" max="124" width="11.375" style="4" customWidth="1"/>
    <col min="125" max="126" width="12.75390625" style="0" bestFit="1" customWidth="1"/>
    <col min="127" max="128" width="11.75390625" style="0" bestFit="1" customWidth="1"/>
    <col min="130" max="132" width="11.375" style="4" customWidth="1"/>
    <col min="133" max="135" width="12.75390625" style="0" bestFit="1" customWidth="1"/>
    <col min="138" max="138" width="8.625" style="4" customWidth="1"/>
    <col min="139" max="139" width="11.375" style="4" customWidth="1"/>
    <col min="140" max="140" width="1.875" style="4" customWidth="1"/>
    <col min="146" max="148" width="11.375" style="4" customWidth="1"/>
    <col min="154" max="156" width="11.375" style="4" customWidth="1"/>
    <col min="162" max="164" width="11.375" style="4" customWidth="1"/>
    <col min="170" max="172" width="11.375" style="4" customWidth="1"/>
    <col min="173" max="173" width="12.75390625" style="0" bestFit="1" customWidth="1"/>
    <col min="174" max="174" width="11.75390625" style="0" bestFit="1" customWidth="1"/>
    <col min="175" max="176" width="12.75390625" style="0" bestFit="1" customWidth="1"/>
    <col min="178" max="178" width="9.625" style="4" customWidth="1"/>
    <col min="179" max="180" width="11.375" style="4" customWidth="1"/>
    <col min="181" max="181" width="12.00390625" style="0" bestFit="1" customWidth="1"/>
    <col min="182" max="184" width="12.75390625" style="0" bestFit="1" customWidth="1"/>
    <col min="186" max="186" width="8.625" style="4" customWidth="1"/>
    <col min="187" max="187" width="10.375" style="4" customWidth="1"/>
    <col min="188" max="188" width="11.375" style="4" customWidth="1"/>
    <col min="189" max="189" width="12.00390625" style="0" bestFit="1" customWidth="1"/>
    <col min="190" max="190" width="11.00390625" style="0" bestFit="1" customWidth="1"/>
    <col min="191" max="192" width="12.00390625" style="0" bestFit="1" customWidth="1"/>
    <col min="194" max="196" width="11.375" style="4" customWidth="1"/>
    <col min="202" max="204" width="11.375" style="4" customWidth="1"/>
    <col min="206" max="206" width="11.75390625" style="0" bestFit="1" customWidth="1"/>
    <col min="207" max="208" width="12.75390625" style="0" bestFit="1" customWidth="1"/>
    <col min="210" max="212" width="11.375" style="4" customWidth="1"/>
    <col min="213" max="216" width="12.75390625" style="0" bestFit="1" customWidth="1"/>
    <col min="218" max="218" width="11.375" style="4" bestFit="1" customWidth="1"/>
    <col min="219" max="220" width="11.375" style="4" customWidth="1"/>
    <col min="221" max="221" width="12.75390625" style="0" bestFit="1" customWidth="1"/>
    <col min="222" max="224" width="12.00390625" style="0" bestFit="1" customWidth="1"/>
    <col min="226" max="226" width="9.625" style="4" customWidth="1"/>
    <col min="227" max="228" width="11.375" style="4" customWidth="1"/>
    <col min="229" max="229" width="12.00390625" style="0" bestFit="1" customWidth="1"/>
    <col min="230" max="232" width="12.75390625" style="0" bestFit="1" customWidth="1"/>
    <col min="234" max="234" width="8.00390625" style="4" customWidth="1"/>
    <col min="235" max="236" width="12.00390625" style="4" bestFit="1" customWidth="1"/>
    <col min="237" max="237" width="12.00390625" style="0" bestFit="1" customWidth="1"/>
    <col min="238" max="240" width="12.75390625" style="0" bestFit="1" customWidth="1"/>
  </cols>
  <sheetData>
    <row r="1" spans="1:240" ht="12.75">
      <c r="A1" s="1" t="s">
        <v>79</v>
      </c>
      <c r="B1" s="1" t="s">
        <v>80</v>
      </c>
      <c r="C1" s="1" t="s">
        <v>81</v>
      </c>
      <c r="D1" s="1" t="s">
        <v>82</v>
      </c>
      <c r="E1" s="1" t="s">
        <v>83</v>
      </c>
      <c r="F1" s="1" t="s">
        <v>84</v>
      </c>
      <c r="J1" t="s">
        <v>94</v>
      </c>
      <c r="L1" t="s">
        <v>150</v>
      </c>
      <c r="M1" s="4">
        <v>1.75347045673</v>
      </c>
      <c r="N1" s="4">
        <v>0</v>
      </c>
      <c r="O1" s="4">
        <v>0</v>
      </c>
      <c r="P1">
        <f>M1*COS(N1+O1*$E$16)</f>
        <v>1.75347045673</v>
      </c>
      <c r="Q1" t="s">
        <v>151</v>
      </c>
      <c r="R1" s="4">
        <v>6283.319667474911</v>
      </c>
      <c r="S1" s="4">
        <v>0</v>
      </c>
      <c r="T1" s="4">
        <v>0</v>
      </c>
      <c r="U1">
        <f>R1*COS(S1+T1*$E$16)</f>
        <v>6283.319667474911</v>
      </c>
      <c r="V1" t="s">
        <v>152</v>
      </c>
      <c r="W1" s="4">
        <v>0.0005291887</v>
      </c>
      <c r="X1" s="4">
        <v>0</v>
      </c>
      <c r="Y1" s="4">
        <v>0</v>
      </c>
      <c r="Z1">
        <f>W1*COS(X1+Y1*$E$16)</f>
        <v>0.0005291887</v>
      </c>
      <c r="AA1" t="s">
        <v>153</v>
      </c>
      <c r="AB1" s="4">
        <v>2.89226E-06</v>
      </c>
      <c r="AC1" s="4">
        <v>5.84384198723</v>
      </c>
      <c r="AD1" s="4">
        <v>6283.0758499914</v>
      </c>
      <c r="AE1">
        <f>AB1*COS(AC1+AD1*$E$16)</f>
        <v>2.080587511200145E-07</v>
      </c>
      <c r="AF1" t="s">
        <v>154</v>
      </c>
      <c r="AG1" s="4">
        <v>1.14084E-06</v>
      </c>
      <c r="AH1" s="4">
        <v>3.14159265359</v>
      </c>
      <c r="AI1" s="4">
        <v>0</v>
      </c>
      <c r="AJ1">
        <f>AG1*COS(AH1+AI1*$E$16)</f>
        <v>-1.14084E-06</v>
      </c>
      <c r="AK1" t="s">
        <v>155</v>
      </c>
      <c r="AL1" s="4">
        <v>8.78E-09</v>
      </c>
      <c r="AM1" s="4">
        <v>3.14159265359</v>
      </c>
      <c r="AN1" s="4">
        <v>0</v>
      </c>
      <c r="AO1">
        <f>AL1*COS(AM1+AN1*$E$16)</f>
        <v>-8.78E-09</v>
      </c>
      <c r="AP1" t="s">
        <v>156</v>
      </c>
      <c r="AQ1" s="4">
        <v>2.7962E-06</v>
      </c>
      <c r="AR1" s="4">
        <v>3.19870156017</v>
      </c>
      <c r="AS1" s="4">
        <v>84334.6615813082</v>
      </c>
      <c r="AT1">
        <f>AQ1*COS(AR1+AS1*$E$16)</f>
        <v>-2.6442338492539937E-06</v>
      </c>
      <c r="AU1" t="s">
        <v>157</v>
      </c>
      <c r="AV1" s="4">
        <v>9.03E-08</v>
      </c>
      <c r="AW1" s="4">
        <v>3.8972906189</v>
      </c>
      <c r="AX1" s="4">
        <v>5507.5532386674</v>
      </c>
      <c r="AY1">
        <f>AV1*COS(AW1+AX1*$E$16)</f>
        <v>-4.5439108446914073E-08</v>
      </c>
      <c r="AZ1" t="s">
        <v>158</v>
      </c>
      <c r="BA1" s="4">
        <v>1.662E-08</v>
      </c>
      <c r="BB1" s="4">
        <v>1.62703209173</v>
      </c>
      <c r="BC1" s="4">
        <v>84334.6615813082</v>
      </c>
      <c r="BD1">
        <f>BA1*COS(BB1+BC1*$E$16)</f>
        <v>-5.390743455299457E-09</v>
      </c>
      <c r="BE1" t="s">
        <v>159</v>
      </c>
      <c r="BF1" s="4">
        <v>1.1E-10</v>
      </c>
      <c r="BG1" s="4">
        <v>0.23877262399</v>
      </c>
      <c r="BH1" s="4">
        <v>7860.4193924392</v>
      </c>
      <c r="BI1">
        <f>BF1*COS(BG1+BH1*$E$16)</f>
        <v>1.040145246437931E-10</v>
      </c>
      <c r="BJ1" t="s">
        <v>160</v>
      </c>
      <c r="BK1" s="4">
        <v>4E-11</v>
      </c>
      <c r="BL1" s="4">
        <v>0.79662198849</v>
      </c>
      <c r="BM1" s="4">
        <v>6438.496249425601</v>
      </c>
      <c r="BN1">
        <f>BK1*COS(BL1+BM1*$E$16)</f>
        <v>-3.788108020721287E-11</v>
      </c>
      <c r="BO1" t="s">
        <v>161</v>
      </c>
      <c r="BP1" s="4">
        <v>1.00013988799</v>
      </c>
      <c r="BQ1" s="4">
        <v>0</v>
      </c>
      <c r="BR1" s="4">
        <v>0</v>
      </c>
      <c r="BS1">
        <f>BP1*COS(BQ1+BR1*$E$16)</f>
        <v>1.00013988799</v>
      </c>
      <c r="BT1" t="s">
        <v>162</v>
      </c>
      <c r="BU1" s="4">
        <v>0.00103018608</v>
      </c>
      <c r="BV1" s="4">
        <v>1.10748969588</v>
      </c>
      <c r="BW1" s="4">
        <v>6283.0758499914</v>
      </c>
      <c r="BX1">
        <f>BU1*COS(BV1+BW1*$E$16)</f>
        <v>-0.0010254463894775355</v>
      </c>
      <c r="BY1" t="s">
        <v>163</v>
      </c>
      <c r="BZ1" s="4">
        <v>4.359385E-05</v>
      </c>
      <c r="CA1" s="4">
        <v>5.78455133738</v>
      </c>
      <c r="CB1" s="4">
        <v>6283.0758499914</v>
      </c>
      <c r="CC1">
        <f>BZ1*COS(CA1+CB1*$E$16)</f>
        <v>5.7069749448493355E-06</v>
      </c>
      <c r="CD1" t="s">
        <v>164</v>
      </c>
      <c r="CE1" s="4">
        <v>1.44595E-06</v>
      </c>
      <c r="CF1" s="4">
        <v>4.27319435148</v>
      </c>
      <c r="CG1" s="4">
        <v>6283.0758499914</v>
      </c>
      <c r="CH1">
        <f>CE1*COS(CF1+CG1*$E$16)</f>
        <v>1.4422193143943503E-06</v>
      </c>
      <c r="CI1" t="s">
        <v>165</v>
      </c>
      <c r="CJ1" s="4">
        <v>3.858E-08</v>
      </c>
      <c r="CK1" s="4">
        <v>2.56384387339</v>
      </c>
      <c r="CL1" s="4">
        <v>6283.0758499914</v>
      </c>
      <c r="CM1">
        <f>CJ1*COS(CK1+CL1*$E$16)</f>
        <v>-8.057627734526858E-09</v>
      </c>
      <c r="CN1" t="s">
        <v>166</v>
      </c>
      <c r="CO1" s="4">
        <v>8.6E-10</v>
      </c>
      <c r="CP1" s="4">
        <v>1.21579741687</v>
      </c>
      <c r="CQ1" s="4">
        <v>6283.0758499914</v>
      </c>
      <c r="CR1">
        <f>CO1*COS(CP1+CQ1*$E$16)</f>
        <v>-8.599344604487464E-10</v>
      </c>
      <c r="CS1" t="s">
        <v>168</v>
      </c>
      <c r="CT1" s="4">
        <v>5.31188633047</v>
      </c>
      <c r="CU1" s="4">
        <v>0</v>
      </c>
      <c r="CV1" s="4">
        <v>0</v>
      </c>
      <c r="CW1">
        <f>CT1*COS(CU1+CV1*$C$53)</f>
        <v>5.31188633047</v>
      </c>
      <c r="CX1">
        <f>CT1*COS(CU1+CV1*$C$74)</f>
        <v>5.31188633047</v>
      </c>
      <c r="CY1">
        <f>CT1*COS(CU1+CV1*$C$95)</f>
        <v>5.31188633047</v>
      </c>
      <c r="CZ1">
        <f>CT1*COS(CU1+CV1*$C$116)</f>
        <v>5.31188633047</v>
      </c>
      <c r="DA1" t="s">
        <v>169</v>
      </c>
      <c r="DB1" s="4">
        <v>38.37687716731</v>
      </c>
      <c r="DC1" s="4">
        <v>0</v>
      </c>
      <c r="DD1" s="4">
        <v>0</v>
      </c>
      <c r="DE1">
        <f>DB1*COS(DC1+DD1*$C$53)</f>
        <v>38.37687716731</v>
      </c>
      <c r="DF1">
        <f>DB1*COS(DC1+DD1*$C$74)</f>
        <v>38.37687716731</v>
      </c>
      <c r="DG1">
        <f>DB1*COS(DC1+DD1*$C$95)</f>
        <v>38.37687716731</v>
      </c>
      <c r="DH1">
        <f>DB1*COS(DC1+DD1*$C$116)</f>
        <v>38.37687716731</v>
      </c>
      <c r="DI1" t="s">
        <v>170</v>
      </c>
      <c r="DJ1" s="4">
        <v>0.00053892649</v>
      </c>
      <c r="DK1" s="4">
        <v>0</v>
      </c>
      <c r="DL1" s="4">
        <v>0</v>
      </c>
      <c r="DM1">
        <f>DJ1*COS(DK1+DL1*$C$53)</f>
        <v>0.00053892649</v>
      </c>
      <c r="DN1">
        <f>DJ1*COS(DK1+DL1*$C$74)</f>
        <v>0.00053892649</v>
      </c>
      <c r="DO1">
        <f>DJ1*COS(DK1+DL1*$C$95)</f>
        <v>0.00053892649</v>
      </c>
      <c r="DP1">
        <f>DJ1*COS(DK1+DL1*$C$116)</f>
        <v>0.00053892649</v>
      </c>
      <c r="DQ1" t="s">
        <v>171</v>
      </c>
      <c r="DR1" s="4">
        <v>3.1254E-07</v>
      </c>
      <c r="DS1" s="4">
        <v>0</v>
      </c>
      <c r="DT1" s="4">
        <v>0</v>
      </c>
      <c r="DU1">
        <f>DR1*COS(DS1+DT1*$C$53)</f>
        <v>3.1254E-07</v>
      </c>
      <c r="DV1">
        <f>DR1*COS(DS1+DT1*$C$74)</f>
        <v>3.1254E-07</v>
      </c>
      <c r="DW1">
        <f>DR1*COS(DS1+DT1*$C$95)</f>
        <v>3.1254E-07</v>
      </c>
      <c r="DX1">
        <f>DR1*COS(DS1+DT1*$C$116)</f>
        <v>3.1254E-07</v>
      </c>
      <c r="DY1" t="s">
        <v>172</v>
      </c>
      <c r="DZ1" s="4">
        <v>1.13998E-06</v>
      </c>
      <c r="EA1" s="4">
        <v>3.14159265359</v>
      </c>
      <c r="EB1" s="4">
        <v>0</v>
      </c>
      <c r="EC1">
        <f>DZ1*COS(EA1+EB1*$C$53)</f>
        <v>-1.13998E-06</v>
      </c>
      <c r="ED1">
        <f>DZ1*COS(EA1+EB1*$C$74)</f>
        <v>-1.13998E-06</v>
      </c>
      <c r="EE1">
        <f>DZ1*COS(EA1+EB1*$C$95)</f>
        <v>-1.13998E-06</v>
      </c>
      <c r="EF1">
        <f>DZ1*COS(EA1+EB1*$C$116)</f>
        <v>-1.13998E-06</v>
      </c>
      <c r="EG1" t="s">
        <v>173</v>
      </c>
      <c r="EH1" s="4">
        <v>8.74E-09</v>
      </c>
      <c r="EI1" s="4">
        <v>3.14159265359</v>
      </c>
      <c r="EJ1" s="4">
        <v>0</v>
      </c>
      <c r="EK1">
        <f>EH1*COS(EI1+EJ1*$C$53)</f>
        <v>-8.74E-09</v>
      </c>
      <c r="EL1">
        <f>EH1*COS(EI1+EJ1*$C$74)</f>
        <v>-8.74E-09</v>
      </c>
      <c r="EM1">
        <f>EH1*COS(EI1+EJ1*$C$95)</f>
        <v>-8.74E-09</v>
      </c>
      <c r="EN1">
        <f>EH1*COS(EI1+EJ1*$C$116)</f>
        <v>-8.74E-09</v>
      </c>
      <c r="EO1" t="s">
        <v>174</v>
      </c>
      <c r="EP1" s="4">
        <v>0.03088622933</v>
      </c>
      <c r="EQ1" s="4">
        <v>1.44104372626</v>
      </c>
      <c r="ER1" s="4">
        <v>38.1330356378</v>
      </c>
      <c r="ES1">
        <f>EP1*COS(EQ1+ER1*$C$53)</f>
        <v>-0.013520649106565337</v>
      </c>
      <c r="ET1">
        <f>EP1*COS(EQ1+ER1*$C$74)</f>
        <v>-0.013521155781064454</v>
      </c>
      <c r="EU1">
        <f>EP1*COS(EQ1+ER1*$C$95)</f>
        <v>-0.013521155781305964</v>
      </c>
      <c r="EV1">
        <f>EP1*COS(EQ1+ER1*$C$116)</f>
        <v>-0.013521155781305964</v>
      </c>
      <c r="EW1" t="s">
        <v>175</v>
      </c>
      <c r="EX1" s="4">
        <v>0.00227279214</v>
      </c>
      <c r="EY1" s="4">
        <v>3.8079308987</v>
      </c>
      <c r="EZ1" s="4">
        <v>38.1330356378</v>
      </c>
      <c r="FA1">
        <f>EX1*COS(EY1+EZ1*$C$53)</f>
        <v>0.0021404103753282578</v>
      </c>
      <c r="FB1">
        <f>EX1*COS(EY1+EZ1*$C$74)</f>
        <v>0.002140424321054005</v>
      </c>
      <c r="FC1">
        <f>EX1*COS(EY1+EZ1*$C$95)</f>
        <v>0.0021404243210606526</v>
      </c>
      <c r="FD1">
        <f>EX1*COS(EY1+EZ1*$C$116)</f>
        <v>0.0021404243210606526</v>
      </c>
      <c r="FE1" t="s">
        <v>176</v>
      </c>
      <c r="FF1" s="4">
        <v>9.690766E-05</v>
      </c>
      <c r="FG1" s="4">
        <v>5.57123750291</v>
      </c>
      <c r="FH1" s="4">
        <v>38.1330356378</v>
      </c>
      <c r="FI1">
        <f>FF1*COS(FG1+FH1*$C$53)</f>
        <v>-4.944911325626689E-05</v>
      </c>
      <c r="FJ1">
        <f>FF1*COS(FG1+FH1*$C$74)</f>
        <v>-4.94475926135539E-05</v>
      </c>
      <c r="FK1">
        <f>FF1*COS(FG1+FH1*$C$95)</f>
        <v>-4.9447592612829065E-05</v>
      </c>
      <c r="FL1">
        <f>FF1*COS(FG1+FH1*$C$116)</f>
        <v>-4.9447592612829065E-05</v>
      </c>
      <c r="FM1" t="s">
        <v>177</v>
      </c>
      <c r="FN1" s="4">
        <v>2.73423E-06</v>
      </c>
      <c r="FO1" s="4">
        <v>1.01688979072</v>
      </c>
      <c r="FP1" s="4">
        <v>38.1330356378</v>
      </c>
      <c r="FQ1">
        <f>FN1*COS(FO1+FP1*$C$53)</f>
        <v>-2.1025888041813388E-06</v>
      </c>
      <c r="FR1">
        <f>FN1*COS(FO1+FP1*$C$74)</f>
        <v>-2.1026206954334164E-06</v>
      </c>
      <c r="FS1">
        <f>FN1*COS(FO1+FP1*$C$95)</f>
        <v>-2.1026206954486172E-06</v>
      </c>
      <c r="FT1">
        <f>FN1*COS(FO1+FP1*$C$116)</f>
        <v>-2.1026206954486172E-06</v>
      </c>
      <c r="FU1" t="s">
        <v>178</v>
      </c>
      <c r="FV1" s="4">
        <v>5.728E-08</v>
      </c>
      <c r="FW1" s="4">
        <v>2.66872693322</v>
      </c>
      <c r="FX1" s="4">
        <v>38.1330356378</v>
      </c>
      <c r="FY1">
        <f>FV1*COS(FW1+FX1*$C$53)</f>
        <v>4.006259890840662E-08</v>
      </c>
      <c r="FZ1">
        <f>FV1*COS(FW1+FX1*$C$74)</f>
        <v>4.006185194324326E-08</v>
      </c>
      <c r="GA1">
        <f>FV1*COS(FW1+FX1*$C$95)</f>
        <v>4.0061851942887206E-08</v>
      </c>
      <c r="GB1">
        <f>FV1*COS(FW1+FX1*$C$116)</f>
        <v>4.0061851942887206E-08</v>
      </c>
      <c r="GC1" t="s">
        <v>179</v>
      </c>
      <c r="GD1" s="4">
        <v>1.13E-09</v>
      </c>
      <c r="GE1" s="4">
        <v>4.70646877989</v>
      </c>
      <c r="GF1" s="4">
        <v>38.1330356378</v>
      </c>
      <c r="GG1">
        <f>GD1*COS(GE1+GF1*$C$53)</f>
        <v>3.6538761531703376E-10</v>
      </c>
      <c r="GH1">
        <f>GD1*COS(GE1+GF1*$C$74)</f>
        <v>3.6540712532306743E-10</v>
      </c>
      <c r="GI1">
        <f>GD1*COS(GE1+GF1*$C$95)</f>
        <v>3.6540712533236706E-10</v>
      </c>
      <c r="GJ1">
        <f>GD1*COS(GE1+GF1*$C$116)</f>
        <v>3.6540712533236706E-10</v>
      </c>
      <c r="GK1" t="s">
        <v>180</v>
      </c>
      <c r="GL1" s="4">
        <v>30.07013206102</v>
      </c>
      <c r="GM1" s="4">
        <v>0</v>
      </c>
      <c r="GN1" s="4">
        <v>0</v>
      </c>
      <c r="GO1">
        <f>GL1*COS(GM1+GN1*$C$53)</f>
        <v>30.07013206102</v>
      </c>
      <c r="GP1">
        <f>GL1*COS(GM1+GN1*$C$74)</f>
        <v>30.07013206102</v>
      </c>
      <c r="GQ1">
        <f>GL1*COS(GM1+GN1*$C$95)</f>
        <v>30.07013206102</v>
      </c>
      <c r="GR1">
        <f>GL1*COS(GM1+GN1*$C$116)</f>
        <v>30.07013206102</v>
      </c>
      <c r="GS1" t="s">
        <v>181</v>
      </c>
      <c r="GT1" s="4">
        <v>0.00236338502</v>
      </c>
      <c r="GU1" s="4">
        <v>0.70498011235</v>
      </c>
      <c r="GV1" s="4">
        <v>38.1330356378</v>
      </c>
      <c r="GW1">
        <f>GT1*COS(GU1+GV1*$C$53)</f>
        <v>-0.0021933595672978174</v>
      </c>
      <c r="GX1">
        <f>GT1*COS(GU1+GV1*$C$74)</f>
        <v>-0.0021933756269318337</v>
      </c>
      <c r="GY1">
        <f>GT1*COS(GU1+GV1*$C$95)</f>
        <v>-0.0021933756269394886</v>
      </c>
      <c r="GZ1">
        <f>GT1*COS(GU1+GV1*$C$116)</f>
        <v>-0.0021933756269394886</v>
      </c>
      <c r="HA1" t="s">
        <v>182</v>
      </c>
      <c r="HB1" s="4">
        <v>4.247412E-05</v>
      </c>
      <c r="HC1" s="4">
        <v>5.89910679117</v>
      </c>
      <c r="HD1" s="4">
        <v>38.1330356378</v>
      </c>
      <c r="HE1">
        <f>HB1*COS(HC1+HD1*$C$53)</f>
        <v>-3.2281859954013454E-05</v>
      </c>
      <c r="HF1">
        <f>HB1*COS(HC1+HD1*$C$74)</f>
        <v>-3.2281356309561064E-05</v>
      </c>
      <c r="HG1">
        <f>HB1*COS(HC1+HD1*$C$95)</f>
        <v>-3.2281356309320995E-05</v>
      </c>
      <c r="HH1">
        <f>HB1*COS(HC1+HD1*$C$116)</f>
        <v>-3.2281356309320995E-05</v>
      </c>
      <c r="HI1" t="s">
        <v>183</v>
      </c>
      <c r="HJ1" s="4">
        <v>1.66297E-06</v>
      </c>
      <c r="HK1" s="4">
        <v>4.55243893489</v>
      </c>
      <c r="HL1" s="4">
        <v>38.1330356378</v>
      </c>
      <c r="HM1">
        <f aca="true" t="shared" si="0" ref="HM1:HM6">HJ1*COS(HK1+HL1*$C$53)</f>
        <v>7.727874341274918E-07</v>
      </c>
      <c r="HN1">
        <f aca="true" t="shared" si="1" ref="HN1:HN6">HJ1*COS(HK1+HL1*$C$74)</f>
        <v>7.728143009115674E-07</v>
      </c>
      <c r="HO1">
        <f aca="true" t="shared" si="2" ref="HO1:HO6">HJ1*COS(HK1+HL1*$C$95)</f>
        <v>7.728143009243738E-07</v>
      </c>
      <c r="HP1">
        <f aca="true" t="shared" si="3" ref="HP1:HP6">HJ1*COS(HK1+HL1*$C$116)</f>
        <v>7.728143009243738E-07</v>
      </c>
      <c r="HQ1" t="s">
        <v>184</v>
      </c>
      <c r="HR1" s="4">
        <v>4.227E-08</v>
      </c>
      <c r="HS1" s="4">
        <v>2.40375758563</v>
      </c>
      <c r="HT1" s="4">
        <v>477.3308354552</v>
      </c>
      <c r="HU1">
        <f aca="true" t="shared" si="4" ref="HU1:HU7">HR1*COS(HS1+HT1*$C$53)</f>
        <v>-2.716411521060538E-08</v>
      </c>
      <c r="HV1">
        <f aca="true" t="shared" si="5" ref="HV1:HV7">HR1*COS(HS1+HT1*$C$74)</f>
        <v>-2.7171511216484872E-08</v>
      </c>
      <c r="HW1">
        <f aca="true" t="shared" si="6" ref="HW1:HW7">HR1*COS(HS1+HT1*$C$95)</f>
        <v>-2.7171511220004076E-08</v>
      </c>
      <c r="HX1">
        <f aca="true" t="shared" si="7" ref="HX1:HX7">HR1*COS(HS1+HT1*$C$116)</f>
        <v>-2.7171511220004076E-08</v>
      </c>
      <c r="HY1" t="s">
        <v>185</v>
      </c>
      <c r="HZ1" s="4">
        <v>0</v>
      </c>
      <c r="IA1" s="4">
        <v>0</v>
      </c>
      <c r="IB1" s="4">
        <v>0</v>
      </c>
      <c r="IC1">
        <f>HZ1*COS(IA1+IB1*$C$53)</f>
        <v>0</v>
      </c>
      <c r="ID1">
        <f>HZ1*COS(IA1+IB1*$C$74)</f>
        <v>0</v>
      </c>
      <c r="IE1">
        <f>HZ1*COS(IA1+IB1*$C$95)</f>
        <v>0</v>
      </c>
      <c r="IF1">
        <f>HZ1*COS(IA1+IB1*$C$116)</f>
        <v>0</v>
      </c>
    </row>
    <row r="2" spans="1:232" ht="12.75">
      <c r="A2" s="22">
        <v>-6000</v>
      </c>
      <c r="B2" s="23">
        <v>1</v>
      </c>
      <c r="C2" s="23">
        <v>1</v>
      </c>
      <c r="D2" s="23">
        <v>0</v>
      </c>
      <c r="E2" s="23">
        <v>0</v>
      </c>
      <c r="F2" s="23">
        <v>0</v>
      </c>
      <c r="M2" s="4">
        <v>0.03341656456</v>
      </c>
      <c r="N2" s="4">
        <v>4.66925680417</v>
      </c>
      <c r="O2" s="4">
        <v>6283.0758499914</v>
      </c>
      <c r="P2">
        <f aca="true" t="shared" si="8" ref="P2:P65">M2*COS(N2+O2*$E$16)</f>
        <v>0.03167562397502478</v>
      </c>
      <c r="R2" s="4">
        <v>0.00206058863</v>
      </c>
      <c r="S2" s="4">
        <v>2.67823455584</v>
      </c>
      <c r="T2" s="4">
        <v>6283.0758499914</v>
      </c>
      <c r="U2">
        <f aca="true" t="shared" si="9" ref="U2:U65">R2*COS(S2+T2*$E$16)</f>
        <v>-0.00019754020231563924</v>
      </c>
      <c r="W2" s="4">
        <v>8.719837E-05</v>
      </c>
      <c r="X2" s="4">
        <v>1.07209665242</v>
      </c>
      <c r="Y2" s="4">
        <v>6283.0758499914</v>
      </c>
      <c r="Z2">
        <f aca="true" t="shared" si="10" ref="Z2:Z65">W2*COS(X2+Y2*$E$16)</f>
        <v>-8.644718549026564E-05</v>
      </c>
      <c r="AB2" s="4">
        <v>3.4955E-07</v>
      </c>
      <c r="AC2" s="4">
        <v>0</v>
      </c>
      <c r="AD2" s="4">
        <v>0</v>
      </c>
      <c r="AE2">
        <f aca="true" t="shared" si="11" ref="AE2:AE22">AB2*COS(AC2+AD2*$E$16)</f>
        <v>3.4955E-07</v>
      </c>
      <c r="AG2" s="4">
        <v>7.717E-08</v>
      </c>
      <c r="AH2" s="4">
        <v>4.13446589358</v>
      </c>
      <c r="AI2" s="4">
        <v>6283.0758499914</v>
      </c>
      <c r="AJ2">
        <f aca="true" t="shared" si="12" ref="AJ2:AJ11">AG2*COS(AH2+AI2*$E$16)</f>
        <v>7.546532927338696E-08</v>
      </c>
      <c r="AL2" s="4">
        <v>1.72E-09</v>
      </c>
      <c r="AM2" s="4">
        <v>2.7657906951</v>
      </c>
      <c r="AN2" s="4">
        <v>6283.0758499914</v>
      </c>
      <c r="AO2">
        <f>AL2*COS(AM2+AN2*$E$16)</f>
        <v>-1.454624402347332E-11</v>
      </c>
      <c r="AQ2" s="4">
        <v>1.01643E-06</v>
      </c>
      <c r="AR2" s="4">
        <v>5.42248619256</v>
      </c>
      <c r="AS2" s="4">
        <v>5507.5532386674</v>
      </c>
      <c r="AT2">
        <f aca="true" t="shared" si="13" ref="AT2:AT65">AQ2*COS(AR2+AS2*$E$16)</f>
        <v>-9.00769530750795E-07</v>
      </c>
      <c r="AV2" s="4">
        <v>6.177E-08</v>
      </c>
      <c r="AW2" s="4">
        <v>1.73038850355</v>
      </c>
      <c r="AX2" s="4">
        <v>5223.6939198022</v>
      </c>
      <c r="AY2">
        <f aca="true" t="shared" si="14" ref="AY2:AY65">AV2*COS(AW2+AX2*$E$16)</f>
        <v>-5.049678116061999E-08</v>
      </c>
      <c r="BA2" s="4">
        <v>4.92E-09</v>
      </c>
      <c r="BB2" s="4">
        <v>2.41382223971</v>
      </c>
      <c r="BC2" s="4">
        <v>1047.7473117547</v>
      </c>
      <c r="BD2">
        <f aca="true" t="shared" si="15" ref="BD2:BD49">BA2*COS(BB2+BC2*$E$16)</f>
        <v>-3.5665726729476942E-09</v>
      </c>
      <c r="BF2" s="4">
        <v>9E-11</v>
      </c>
      <c r="BG2" s="4">
        <v>1.16069982609</v>
      </c>
      <c r="BH2" s="4">
        <v>5507.5532386674</v>
      </c>
      <c r="BI2">
        <f aca="true" t="shared" si="16" ref="BI2:BI11">BF2*COS(BG2+BH2*$E$16)</f>
        <v>7.226943791245894E-11</v>
      </c>
      <c r="BK2" s="4">
        <v>5E-11</v>
      </c>
      <c r="BL2" s="4">
        <v>0.84308705203</v>
      </c>
      <c r="BM2" s="4">
        <v>1047.7473117547</v>
      </c>
      <c r="BN2">
        <f>BK2*COS(BL2+BM2*$E$16)</f>
        <v>3.443979794415123E-11</v>
      </c>
      <c r="BP2" s="4">
        <v>0.01670699626</v>
      </c>
      <c r="BQ2" s="4">
        <v>3.09846350771</v>
      </c>
      <c r="BR2" s="4">
        <v>6283.0758499914</v>
      </c>
      <c r="BS2">
        <f aca="true" t="shared" si="17" ref="BS2:BS65">BP2*COS(BQ2+BR2*$E$16)</f>
        <v>0.005322270010838768</v>
      </c>
      <c r="BU2" s="4">
        <v>1.721238E-05</v>
      </c>
      <c r="BV2" s="4">
        <v>1.06442301418</v>
      </c>
      <c r="BW2" s="4">
        <v>12566.1516999828</v>
      </c>
      <c r="BX2">
        <f aca="true" t="shared" si="18" ref="BX2:BX65">BU2*COS(BV2+BW2*$E$16)</f>
        <v>3.895810639207243E-06</v>
      </c>
      <c r="BZ2" s="4">
        <v>1.23633E-06</v>
      </c>
      <c r="CA2" s="4">
        <v>5.57934722157</v>
      </c>
      <c r="CB2" s="4">
        <v>12566.1516999828</v>
      </c>
      <c r="CC2">
        <f aca="true" t="shared" si="19" ref="CC2:CC65">BZ2*COS(CA2+CB2*$E$16)</f>
        <v>-1.2357416720151376E-06</v>
      </c>
      <c r="CE2" s="4">
        <v>6.729E-08</v>
      </c>
      <c r="CF2" s="4">
        <v>3.91697608662</v>
      </c>
      <c r="CG2" s="4">
        <v>12566.1516999828</v>
      </c>
      <c r="CH2">
        <f aca="true" t="shared" si="20" ref="CH2:CH27">CE2*COS(CF2+CG2*$E$16)</f>
        <v>4.083567979853536E-09</v>
      </c>
      <c r="CJ2" s="4">
        <v>3.06E-09</v>
      </c>
      <c r="CK2" s="4">
        <v>2.2676950123</v>
      </c>
      <c r="CL2" s="4">
        <v>12566.1516999828</v>
      </c>
      <c r="CM2">
        <f aca="true" t="shared" si="21" ref="CM2:CM10">CJ2*COS(CK2+CL2*$E$16)</f>
        <v>3.030398114294588E-09</v>
      </c>
      <c r="CO2" s="4">
        <v>1.2E-10</v>
      </c>
      <c r="CP2" s="4">
        <v>0.65617264033</v>
      </c>
      <c r="CQ2" s="4">
        <v>12566.1516999828</v>
      </c>
      <c r="CR2">
        <f>CO2*COS(CP2+CQ2*$E$16)</f>
        <v>-2.1475781320798617E-11</v>
      </c>
      <c r="CT2" s="4">
        <v>0.01798475509</v>
      </c>
      <c r="CU2" s="4">
        <v>2.9010127305</v>
      </c>
      <c r="CV2" s="4">
        <v>38.1330356378</v>
      </c>
      <c r="CW2">
        <f aca="true" t="shared" si="22" ref="CW2:CW65">CT2*COS(CU2+CV2*$C$53)</f>
        <v>0.015200021140044675</v>
      </c>
      <c r="CX2">
        <f aca="true" t="shared" si="23" ref="CX2:CX65">CT2*COS(CU2+CV2*$C$74)</f>
        <v>0.01519984574037552</v>
      </c>
      <c r="CY2">
        <f aca="true" t="shared" si="24" ref="CY2:CY65">CT2*COS(CU2+CV2*$C$95)</f>
        <v>0.015199845740291913</v>
      </c>
      <c r="CZ2">
        <f aca="true" t="shared" si="25" ref="CZ2:CZ65">CT2*COS(CU2+CV2*$C$116)</f>
        <v>0.015199845740291913</v>
      </c>
      <c r="DB2" s="4">
        <v>0.00016604187</v>
      </c>
      <c r="DC2" s="4">
        <v>4.86319129565</v>
      </c>
      <c r="DD2" s="4">
        <v>1.4844727083</v>
      </c>
      <c r="DE2">
        <f aca="true" t="shared" si="26" ref="DE2:DE65">DB2*COS(DC2+DD2*$C$53)</f>
        <v>0.0001238237791414393</v>
      </c>
      <c r="DF2">
        <f aca="true" t="shared" si="27" ref="DF2:DF65">DB2*COS(DC2+DD2*$C$74)</f>
        <v>0.00012382370056725423</v>
      </c>
      <c r="DG2">
        <f aca="true" t="shared" si="28" ref="DG2:DG65">DB2*COS(DC2+DD2*$C$95)</f>
        <v>0.00012382370056721688</v>
      </c>
      <c r="DH2">
        <f aca="true" t="shared" si="29" ref="DH2:DH65">DB2*COS(DC2+DD2*$C$116)</f>
        <v>0.00012382370056721688</v>
      </c>
      <c r="DJ2" s="4">
        <v>2.81251E-06</v>
      </c>
      <c r="DK2" s="4">
        <v>1.19084538887</v>
      </c>
      <c r="DL2" s="4">
        <v>38.1330356378</v>
      </c>
      <c r="DM2">
        <f aca="true" t="shared" si="30" ref="DM2:DM57">DJ2*COS(DK2+DL2*$C$53)</f>
        <v>-1.8189580666467493E-06</v>
      </c>
      <c r="DN2">
        <f aca="true" t="shared" si="31" ref="DN2:DN57">DJ2*COS(DK2+DL2*$C$74)</f>
        <v>-1.8189972058938853E-06</v>
      </c>
      <c r="DO2">
        <f aca="true" t="shared" si="32" ref="DO2:DO57">DJ2*COS(DK2+DL2*$C$95)</f>
        <v>-1.8189972059125414E-06</v>
      </c>
      <c r="DP2">
        <f aca="true" t="shared" si="33" ref="DP2:DP57">DJ2*COS(DK2+DL2*$C$116)</f>
        <v>-1.8189972059125414E-06</v>
      </c>
      <c r="DR2" s="4">
        <v>1.2461E-07</v>
      </c>
      <c r="DS2" s="4">
        <v>6.04431418812</v>
      </c>
      <c r="DT2" s="4">
        <v>1.4844727083</v>
      </c>
      <c r="DU2">
        <f aca="true" t="shared" si="34" ref="DU2:DU8">DR2*COS(DS2+DT2*$C$53)</f>
        <v>1.120977818976461E-07</v>
      </c>
      <c r="DV2">
        <f aca="true" t="shared" si="35" ref="DV2:DV8">DR2*COS(DS2+DT2*$C$74)</f>
        <v>1.1209782055259871E-07</v>
      </c>
      <c r="DW2">
        <f aca="true" t="shared" si="36" ref="DW2:DW8">DR2*COS(DS2+DT2*$C$95)</f>
        <v>1.1209782055261706E-07</v>
      </c>
      <c r="DX2">
        <f aca="true" t="shared" si="37" ref="DX2:DX8">DR2*COS(DS2+DT2*$C$116)</f>
        <v>1.1209782055261706E-07</v>
      </c>
      <c r="DZ2" s="4">
        <v>6.05E-09</v>
      </c>
      <c r="EA2" s="4">
        <v>3.18211885677</v>
      </c>
      <c r="EB2" s="4">
        <v>76.2660712756</v>
      </c>
      <c r="EC2">
        <f>DZ2*COS(EA2+EB2*$C$53)</f>
        <v>-4.9720999440441005E-09</v>
      </c>
      <c r="ED2">
        <f>DZ2*COS(EA2+EB2*$C$74)</f>
        <v>-4.9719741604357344E-09</v>
      </c>
      <c r="EE2">
        <f>DZ2*COS(EA2+EB2*$C$95)</f>
        <v>-4.971974160375776E-09</v>
      </c>
      <c r="EF2">
        <f>DZ2*COS(EA2+EB2*$C$116)</f>
        <v>-4.971974160375776E-09</v>
      </c>
      <c r="EP2" s="4">
        <v>0.00027780087</v>
      </c>
      <c r="EQ2" s="4">
        <v>5.91271882843</v>
      </c>
      <c r="ER2" s="4">
        <v>76.2660712756</v>
      </c>
      <c r="ES2">
        <f aca="true" t="shared" si="38" ref="ES2:ES65">EP2*COS(EQ2+ER2*$C$53)</f>
        <v>0.00014606199695140027</v>
      </c>
      <c r="ET2">
        <f aca="true" t="shared" si="39" ref="ET2:ET65">EP2*COS(EQ2+ER2*$C$74)</f>
        <v>0.00014605337380509088</v>
      </c>
      <c r="EU2">
        <f aca="true" t="shared" si="40" ref="EU2:EU65">EP2*COS(EQ2+ER2*$C$95)</f>
        <v>0.00014605337380098053</v>
      </c>
      <c r="EV2">
        <f aca="true" t="shared" si="41" ref="EV2:EV65">EP2*COS(EQ2+ER2*$C$116)</f>
        <v>0.00014605337380098053</v>
      </c>
      <c r="EX2" s="4">
        <v>1.80312E-05</v>
      </c>
      <c r="EY2" s="4">
        <v>1.97576485377</v>
      </c>
      <c r="EZ2" s="4">
        <v>76.2660712756</v>
      </c>
      <c r="FA2">
        <f aca="true" t="shared" si="42" ref="FA2:FA65">EX2*COS(EY2+EZ2*$C$53)</f>
        <v>4.316358837455835E-06</v>
      </c>
      <c r="FB2">
        <f aca="true" t="shared" si="43" ref="FB2:FB65">EX2*COS(EY2+EZ2*$C$74)</f>
        <v>4.316997688606599E-06</v>
      </c>
      <c r="FC2">
        <f aca="true" t="shared" si="44" ref="FC2:FC65">EX2*COS(EY2+EZ2*$C$95)</f>
        <v>4.316997688911113E-06</v>
      </c>
      <c r="FD2">
        <f aca="true" t="shared" si="45" ref="FD2:FD65">EX2*COS(EY2+EZ2*$C$116)</f>
        <v>4.316997688911113E-06</v>
      </c>
      <c r="FF2" s="4">
        <v>7.8815E-07</v>
      </c>
      <c r="FG2" s="4">
        <v>3.62705474219</v>
      </c>
      <c r="FH2" s="4">
        <v>76.2660712756</v>
      </c>
      <c r="FI2">
        <f aca="true" t="shared" si="46" ref="FI2:FI25">FF2*COS(FG2+FH2*$C$53)</f>
        <v>-7.779273204242877E-07</v>
      </c>
      <c r="FJ2">
        <f aca="true" t="shared" si="47" ref="FJ2:FJ25">FF2*COS(FG2+FH2*$C$74)</f>
        <v>-7.779227026905288E-07</v>
      </c>
      <c r="FK2">
        <f aca="true" t="shared" si="48" ref="FK2:FK25">FF2*COS(FG2+FH2*$C$95)</f>
        <v>-7.779227026883274E-07</v>
      </c>
      <c r="FL2">
        <f aca="true" t="shared" si="49" ref="FL2:FL25">FF2*COS(FG2+FH2*$C$116)</f>
        <v>-7.779227026883274E-07</v>
      </c>
      <c r="FN2" s="4">
        <v>2.274E-08</v>
      </c>
      <c r="FO2" s="4">
        <v>2.36805657126</v>
      </c>
      <c r="FP2" s="4">
        <v>36.6485629295</v>
      </c>
      <c r="FQ2">
        <f aca="true" t="shared" si="50" ref="FQ2:FQ9">FN2*COS(FO2+FP2*$C$53)</f>
        <v>-4.894367999702654E-09</v>
      </c>
      <c r="FR2">
        <f aca="true" t="shared" si="51" ref="FR2:FR9">FN2*COS(FO2+FP2*$C$74)</f>
        <v>-4.894757409316328E-09</v>
      </c>
      <c r="FS2">
        <f aca="true" t="shared" si="52" ref="FS2:FS9">FN2*COS(FO2+FP2*$C$95)</f>
        <v>-4.894757409501889E-09</v>
      </c>
      <c r="FT2">
        <f aca="true" t="shared" si="53" ref="FT2:FT9">FN2*COS(FO2+FP2*$C$116)</f>
        <v>-4.894757409501889E-09</v>
      </c>
      <c r="GL2" s="4">
        <v>0.2706225949</v>
      </c>
      <c r="GM2" s="4">
        <v>1.3299945893</v>
      </c>
      <c r="GN2" s="4">
        <v>38.1330356378</v>
      </c>
      <c r="GO2">
        <f aca="true" t="shared" si="54" ref="GO2:GO65">GL2*COS(GM2+GN2*$C$53)</f>
        <v>-0.14470152562222444</v>
      </c>
      <c r="GP2">
        <f aca="true" t="shared" si="55" ref="GP2:GP65">GL2*COS(GM2+GN2*$C$74)</f>
        <v>-0.1447056981715105</v>
      </c>
      <c r="GQ2">
        <f aca="true" t="shared" si="56" ref="GQ2:GQ65">GL2*COS(GM2+GN2*$C$95)</f>
        <v>-0.14470569817349938</v>
      </c>
      <c r="GR2">
        <f aca="true" t="shared" si="57" ref="GR2:GR65">GL2*COS(GM2+GN2*$C$116)</f>
        <v>-0.14470569817349938</v>
      </c>
      <c r="GT2" s="4">
        <v>0.00013220279</v>
      </c>
      <c r="GU2" s="4">
        <v>3.32015499895</v>
      </c>
      <c r="GV2" s="4">
        <v>1.4844727083</v>
      </c>
      <c r="GW2">
        <f aca="true" t="shared" si="58" ref="GW2:GW65">GT2*COS(GU2+GV2*$C$53)</f>
        <v>-8.530824667311573E-05</v>
      </c>
      <c r="GX2">
        <f aca="true" t="shared" si="59" ref="GX2:GX65">GT2*COS(GU2+GV2*$C$74)</f>
        <v>-8.530831840854743E-05</v>
      </c>
      <c r="GY2">
        <f aca="true" t="shared" si="60" ref="GY2:GY65">GT2*COS(GU2+GV2*$C$95)</f>
        <v>-8.530831840858151E-05</v>
      </c>
      <c r="GZ2">
        <f aca="true" t="shared" si="61" ref="GZ2:GZ65">GT2*COS(GU2+GV2*$C$116)</f>
        <v>-8.530831840858151E-05</v>
      </c>
      <c r="HB2" s="4">
        <v>2.1757E-06</v>
      </c>
      <c r="HC2" s="4">
        <v>0.3458182908</v>
      </c>
      <c r="HD2" s="4">
        <v>1.4844727083</v>
      </c>
      <c r="HE2">
        <f aca="true" t="shared" si="62" ref="HE2:HE62">HB2*COS(HC2+HD2*$C$53)</f>
        <v>1.1076474563042504E-06</v>
      </c>
      <c r="HF2">
        <f aca="true" t="shared" si="63" ref="HF2:HF62">HB2*COS(HC2+HD2*$C$74)</f>
        <v>1.1076487864115652E-06</v>
      </c>
      <c r="HG2">
        <f aca="true" t="shared" si="64" ref="HG2:HG62">HB2*COS(HC2+HD2*$C$95)</f>
        <v>1.1076487864121973E-06</v>
      </c>
      <c r="HH2">
        <f aca="true" t="shared" si="65" ref="HH2:HH62">HB2*COS(HC2+HD2*$C$116)</f>
        <v>1.1076487864121973E-06</v>
      </c>
      <c r="HJ2" s="4">
        <v>2.238E-07</v>
      </c>
      <c r="HK2" s="4">
        <v>3.94830879358</v>
      </c>
      <c r="HL2" s="4">
        <v>168.0525127994</v>
      </c>
      <c r="HM2">
        <f t="shared" si="0"/>
        <v>-1.177603416827424E-07</v>
      </c>
      <c r="HN2">
        <f t="shared" si="1"/>
        <v>-1.1777564416586237E-07</v>
      </c>
      <c r="HO2">
        <f t="shared" si="2"/>
        <v>-1.1777564417313174E-07</v>
      </c>
      <c r="HP2">
        <f t="shared" si="3"/>
        <v>-1.1777564417313174E-07</v>
      </c>
      <c r="HR2" s="4">
        <v>4.333E-08</v>
      </c>
      <c r="HS2" s="4">
        <v>0.10459484545</v>
      </c>
      <c r="HT2" s="4">
        <v>395.578702239</v>
      </c>
      <c r="HU2">
        <f t="shared" si="4"/>
        <v>-2.7796750986458366E-08</v>
      </c>
      <c r="HV2">
        <f t="shared" si="5"/>
        <v>-2.779045918903813E-08</v>
      </c>
      <c r="HW2">
        <f t="shared" si="6"/>
        <v>-2.7790459186059932E-08</v>
      </c>
      <c r="HX2">
        <f t="shared" si="7"/>
        <v>-2.7790459186059932E-08</v>
      </c>
    </row>
    <row r="3" spans="10:232" ht="12.75">
      <c r="J3" t="s">
        <v>47</v>
      </c>
      <c r="K3">
        <f>A2+(B2-0.5)/12</f>
        <v>-5999.958333333333</v>
      </c>
      <c r="M3" s="4">
        <v>0.00034894275</v>
      </c>
      <c r="N3" s="4">
        <v>4.62610241759</v>
      </c>
      <c r="O3" s="4">
        <v>12566.1516999828</v>
      </c>
      <c r="P3">
        <f t="shared" si="8"/>
        <v>-0.00021073148911628648</v>
      </c>
      <c r="R3" s="4">
        <v>4.30343E-05</v>
      </c>
      <c r="S3" s="4">
        <v>2.63512650414</v>
      </c>
      <c r="T3" s="4">
        <v>12566.1516999828</v>
      </c>
      <c r="U3">
        <f t="shared" si="9"/>
        <v>4.191841626333342E-05</v>
      </c>
      <c r="W3" s="4">
        <v>3.09125E-06</v>
      </c>
      <c r="X3" s="4">
        <v>0.86728818832</v>
      </c>
      <c r="Y3" s="4">
        <v>12566.1516999828</v>
      </c>
      <c r="Z3">
        <f t="shared" si="10"/>
        <v>9.637369742781485E-08</v>
      </c>
      <c r="AB3" s="4">
        <v>1.6819E-07</v>
      </c>
      <c r="AC3" s="4">
        <v>5.48766912348</v>
      </c>
      <c r="AD3" s="4">
        <v>12566.1516999828</v>
      </c>
      <c r="AE3">
        <f t="shared" si="11"/>
        <v>-1.6787895382994433E-07</v>
      </c>
      <c r="AG3" s="4">
        <v>7.65E-09</v>
      </c>
      <c r="AH3" s="4">
        <v>3.83803776214</v>
      </c>
      <c r="AI3" s="4">
        <v>12566.1516999828</v>
      </c>
      <c r="AJ3">
        <f t="shared" si="12"/>
        <v>1.0649423959934173E-09</v>
      </c>
      <c r="AL3" s="4">
        <v>5E-10</v>
      </c>
      <c r="AM3" s="4">
        <v>2.01353298182</v>
      </c>
      <c r="AN3" s="4">
        <v>155.4203994342</v>
      </c>
      <c r="AO3">
        <f>AL3*COS(AM3+AN3*$E$16)</f>
        <v>-4.6163624165028087E-10</v>
      </c>
      <c r="AQ3" s="4">
        <v>8.0445E-07</v>
      </c>
      <c r="AR3" s="4">
        <v>3.88013204458</v>
      </c>
      <c r="AS3" s="4">
        <v>5223.6939198022</v>
      </c>
      <c r="AT3">
        <f t="shared" si="13"/>
        <v>-2.798746392672533E-08</v>
      </c>
      <c r="AV3" s="4">
        <v>3.8E-08</v>
      </c>
      <c r="AW3" s="4">
        <v>5.24404145734</v>
      </c>
      <c r="AX3" s="4">
        <v>2352.8661537718</v>
      </c>
      <c r="AY3">
        <f t="shared" si="14"/>
        <v>2.500270960766596E-08</v>
      </c>
      <c r="BA3" s="4">
        <v>3.44E-09</v>
      </c>
      <c r="BB3" s="4">
        <v>2.24353004539</v>
      </c>
      <c r="BC3" s="4">
        <v>5507.5532386674</v>
      </c>
      <c r="BD3">
        <f t="shared" si="15"/>
        <v>3.105964080191297E-09</v>
      </c>
      <c r="BF3" s="4">
        <v>8E-11</v>
      </c>
      <c r="BG3" s="4">
        <v>1.65357552925</v>
      </c>
      <c r="BH3" s="4">
        <v>5884.9268465832</v>
      </c>
      <c r="BI3">
        <f t="shared" si="16"/>
        <v>-7.999999934967393E-11</v>
      </c>
      <c r="BK3" s="4">
        <v>5E-11</v>
      </c>
      <c r="BL3" s="4">
        <v>0.05711572303</v>
      </c>
      <c r="BM3" s="4">
        <v>84334.6615813082</v>
      </c>
      <c r="BN3">
        <f>BK3*COS(BL3+BM3*$E$16)</f>
        <v>4.7282520048951616E-11</v>
      </c>
      <c r="BP3" s="4">
        <v>0.00013956023</v>
      </c>
      <c r="BQ3" s="4">
        <v>3.0552460962</v>
      </c>
      <c r="BR3" s="4">
        <v>12566.1516999828</v>
      </c>
      <c r="BS3">
        <f t="shared" si="17"/>
        <v>0.0001112414422620654</v>
      </c>
      <c r="BU3" s="4">
        <v>7.02215E-06</v>
      </c>
      <c r="BV3" s="4">
        <v>3.14159265359</v>
      </c>
      <c r="BW3" s="4">
        <v>0</v>
      </c>
      <c r="BX3">
        <f t="shared" si="18"/>
        <v>-7.02215E-06</v>
      </c>
      <c r="BZ3" s="4">
        <v>1.2341E-07</v>
      </c>
      <c r="CA3" s="4">
        <v>3.14159265359</v>
      </c>
      <c r="CB3" s="4">
        <v>0</v>
      </c>
      <c r="CC3">
        <f t="shared" si="19"/>
        <v>-1.2341E-07</v>
      </c>
      <c r="CE3" s="4">
        <v>7.74E-09</v>
      </c>
      <c r="CF3" s="4">
        <v>0</v>
      </c>
      <c r="CG3" s="4">
        <v>0</v>
      </c>
      <c r="CH3">
        <f t="shared" si="20"/>
        <v>7.74E-09</v>
      </c>
      <c r="CJ3" s="4">
        <v>5.3E-10</v>
      </c>
      <c r="CK3" s="4">
        <v>3.44031471924</v>
      </c>
      <c r="CL3" s="4">
        <v>5573.1428014331</v>
      </c>
      <c r="CM3">
        <f t="shared" si="21"/>
        <v>5.769549954725348E-12</v>
      </c>
      <c r="CO3" s="4">
        <v>1E-11</v>
      </c>
      <c r="CP3" s="4">
        <v>0.38068797142</v>
      </c>
      <c r="CQ3" s="4">
        <v>18849.2275499742</v>
      </c>
      <c r="CR3">
        <f>CO3*COS(CP3+CQ3*$E$16)</f>
        <v>9.961239796050074E-12</v>
      </c>
      <c r="CT3" s="4">
        <v>0.01019727662</v>
      </c>
      <c r="CU3" s="4">
        <v>0.4858092366</v>
      </c>
      <c r="CV3" s="4">
        <v>1.4844727083</v>
      </c>
      <c r="CW3">
        <f t="shared" si="22"/>
        <v>0.003915966716326673</v>
      </c>
      <c r="CX3">
        <f t="shared" si="23"/>
        <v>0.0039159734039299655</v>
      </c>
      <c r="CY3">
        <f t="shared" si="24"/>
        <v>0.0039159734039331436</v>
      </c>
      <c r="CZ3">
        <f t="shared" si="25"/>
        <v>0.0039159734039331436</v>
      </c>
      <c r="DB3" s="4">
        <v>0.00015807148</v>
      </c>
      <c r="DC3" s="4">
        <v>2.27923488532</v>
      </c>
      <c r="DD3" s="4">
        <v>38.1330356378</v>
      </c>
      <c r="DE3">
        <f t="shared" si="26"/>
        <v>5.937826266735349E-05</v>
      </c>
      <c r="DF3">
        <f t="shared" si="27"/>
        <v>5.937558974765197E-05</v>
      </c>
      <c r="DG3">
        <f t="shared" si="28"/>
        <v>5.9375589746377885E-05</v>
      </c>
      <c r="DH3">
        <f t="shared" si="29"/>
        <v>5.9375589746377885E-05</v>
      </c>
      <c r="DJ3" s="4">
        <v>2.95693E-06</v>
      </c>
      <c r="DK3" s="4">
        <v>1.85520292248</v>
      </c>
      <c r="DL3" s="4">
        <v>1.4844727083</v>
      </c>
      <c r="DM3">
        <f t="shared" si="30"/>
        <v>-2.4478656146175928E-06</v>
      </c>
      <c r="DN3">
        <f t="shared" si="31"/>
        <v>-2.4478644364467667E-06</v>
      </c>
      <c r="DO3">
        <f t="shared" si="32"/>
        <v>-2.447864436446207E-06</v>
      </c>
      <c r="DP3">
        <f t="shared" si="33"/>
        <v>-2.447864436446207E-06</v>
      </c>
      <c r="DR3" s="4">
        <v>1.4541E-07</v>
      </c>
      <c r="DS3" s="4">
        <v>1.35337075856</v>
      </c>
      <c r="DT3" s="4">
        <v>76.2660712756</v>
      </c>
      <c r="DU3">
        <f t="shared" si="34"/>
        <v>1.1058821516283762E-07</v>
      </c>
      <c r="DV3">
        <f t="shared" si="35"/>
        <v>1.1059166045376432E-07</v>
      </c>
      <c r="DW3">
        <f t="shared" si="36"/>
        <v>1.1059166045540654E-07</v>
      </c>
      <c r="DX3">
        <f t="shared" si="37"/>
        <v>1.1059166045540654E-07</v>
      </c>
      <c r="EP3" s="4">
        <v>0.00027623609</v>
      </c>
      <c r="EQ3" s="4">
        <v>0</v>
      </c>
      <c r="ER3" s="4">
        <v>0</v>
      </c>
      <c r="ES3">
        <f t="shared" si="38"/>
        <v>0.00027623609</v>
      </c>
      <c r="ET3">
        <f t="shared" si="39"/>
        <v>0.00027623609</v>
      </c>
      <c r="EU3">
        <f t="shared" si="40"/>
        <v>0.00027623609</v>
      </c>
      <c r="EV3">
        <f t="shared" si="41"/>
        <v>0.00027623609</v>
      </c>
      <c r="EX3" s="4">
        <v>1.385733E-05</v>
      </c>
      <c r="EY3" s="4">
        <v>4.82555548018</v>
      </c>
      <c r="EZ3" s="4">
        <v>36.6485629295</v>
      </c>
      <c r="FA3">
        <f t="shared" si="42"/>
        <v>1.0863623972545278E-05</v>
      </c>
      <c r="FB3">
        <f t="shared" si="43"/>
        <v>1.0863774823878849E-05</v>
      </c>
      <c r="FC3">
        <f t="shared" si="44"/>
        <v>1.0863774823950733E-05</v>
      </c>
      <c r="FD3">
        <f t="shared" si="45"/>
        <v>1.0863774823950733E-05</v>
      </c>
      <c r="FF3" s="4">
        <v>7.1523E-07</v>
      </c>
      <c r="FG3" s="4">
        <v>0.4547668858</v>
      </c>
      <c r="FH3" s="4">
        <v>36.6485629295</v>
      </c>
      <c r="FI3">
        <f t="shared" si="46"/>
        <v>-6.062016122769071E-07</v>
      </c>
      <c r="FJ3">
        <f t="shared" si="47"/>
        <v>-6.061949562511217E-07</v>
      </c>
      <c r="FK3">
        <f t="shared" si="48"/>
        <v>-6.0619495624795E-07</v>
      </c>
      <c r="FL3">
        <f t="shared" si="49"/>
        <v>-6.0619495624795E-07</v>
      </c>
      <c r="FN3" s="4">
        <v>2.029E-08</v>
      </c>
      <c r="FO3" s="4">
        <v>5.33364321342</v>
      </c>
      <c r="FP3" s="4">
        <v>76.2660712756</v>
      </c>
      <c r="FQ3">
        <f t="shared" si="50"/>
        <v>-5.162110767331596E-10</v>
      </c>
      <c r="FR3">
        <f t="shared" si="51"/>
        <v>-5.169512483795312E-10</v>
      </c>
      <c r="FS3">
        <f t="shared" si="52"/>
        <v>-5.169512487323427E-10</v>
      </c>
      <c r="FT3">
        <f t="shared" si="53"/>
        <v>-5.169512487323427E-10</v>
      </c>
      <c r="GD3" s="11"/>
      <c r="GE3" s="11"/>
      <c r="GF3" s="11"/>
      <c r="GL3" s="4">
        <v>0.01691764281</v>
      </c>
      <c r="GM3" s="4">
        <v>3.25186138896</v>
      </c>
      <c r="GN3" s="4">
        <v>36.6485629295</v>
      </c>
      <c r="GO3">
        <f t="shared" si="54"/>
        <v>0.010464139355207052</v>
      </c>
      <c r="GP3">
        <f t="shared" si="55"/>
        <v>0.01046390625191882</v>
      </c>
      <c r="GQ3">
        <f t="shared" si="56"/>
        <v>0.010463906251807742</v>
      </c>
      <c r="GR3">
        <f t="shared" si="57"/>
        <v>0.010463906251807742</v>
      </c>
      <c r="GT3" s="4">
        <v>8.621863E-05</v>
      </c>
      <c r="GU3" s="4">
        <v>6.2162895163</v>
      </c>
      <c r="GV3" s="4">
        <v>35.1640902212</v>
      </c>
      <c r="GW3">
        <f t="shared" si="58"/>
        <v>1.722436428813131E-05</v>
      </c>
      <c r="GX3">
        <f t="shared" si="59"/>
        <v>1.722578568549448E-05</v>
      </c>
      <c r="GY3">
        <f t="shared" si="60"/>
        <v>1.722578568616678E-05</v>
      </c>
      <c r="GZ3">
        <f t="shared" si="61"/>
        <v>1.722578568616678E-05</v>
      </c>
      <c r="HB3" s="4">
        <v>1.63025E-06</v>
      </c>
      <c r="HC3" s="4">
        <v>2.2387294713</v>
      </c>
      <c r="HD3" s="4">
        <v>168.0525127994</v>
      </c>
      <c r="HE3">
        <f t="shared" si="62"/>
        <v>-1.2543177532631131E-06</v>
      </c>
      <c r="HF3">
        <f t="shared" si="63"/>
        <v>-1.2542340155632896E-06</v>
      </c>
      <c r="HG3">
        <f t="shared" si="64"/>
        <v>-1.2542340155235075E-06</v>
      </c>
      <c r="HH3">
        <f t="shared" si="65"/>
        <v>-1.2542340155235075E-06</v>
      </c>
      <c r="HJ3" s="4">
        <v>2.1348E-07</v>
      </c>
      <c r="HK3" s="4">
        <v>2.86296778794</v>
      </c>
      <c r="HL3" s="4">
        <v>182.279606801</v>
      </c>
      <c r="HM3">
        <f t="shared" si="0"/>
        <v>-1.5091300955513536E-07</v>
      </c>
      <c r="HN3">
        <f t="shared" si="1"/>
        <v>-1.5089983989745052E-07</v>
      </c>
      <c r="HO3">
        <f t="shared" si="2"/>
        <v>-1.508998398912016E-07</v>
      </c>
      <c r="HP3">
        <f t="shared" si="3"/>
        <v>-1.508998398912016E-07</v>
      </c>
      <c r="HR3" s="4">
        <v>3.545E-08</v>
      </c>
      <c r="HS3" s="4">
        <v>4.78431259422</v>
      </c>
      <c r="HT3" s="4">
        <v>1028.3624415522</v>
      </c>
      <c r="HU3">
        <f t="shared" si="4"/>
        <v>-3.274273601929255E-08</v>
      </c>
      <c r="HV3">
        <f t="shared" si="5"/>
        <v>-3.273604645585968E-08</v>
      </c>
      <c r="HW3">
        <f t="shared" si="6"/>
        <v>-3.273604645269239E-08</v>
      </c>
      <c r="HX3">
        <f t="shared" si="7"/>
        <v>-3.273604645269239E-08</v>
      </c>
    </row>
    <row r="4" spans="1:232" ht="12.75">
      <c r="A4" s="2" t="s">
        <v>85</v>
      </c>
      <c r="B4" s="2" t="s">
        <v>86</v>
      </c>
      <c r="C4" s="2" t="s">
        <v>83</v>
      </c>
      <c r="D4" s="2" t="s">
        <v>87</v>
      </c>
      <c r="E4" s="2" t="s">
        <v>86</v>
      </c>
      <c r="F4" s="2" t="s">
        <v>83</v>
      </c>
      <c r="M4" s="4">
        <v>3.417571E-05</v>
      </c>
      <c r="N4" s="4">
        <v>2.82886579606</v>
      </c>
      <c r="O4" s="4">
        <v>3.523118349</v>
      </c>
      <c r="P4">
        <f t="shared" si="8"/>
        <v>3.333139751701054E-05</v>
      </c>
      <c r="R4" s="4">
        <v>4.25264E-06</v>
      </c>
      <c r="S4" s="4">
        <v>1.59046980729</v>
      </c>
      <c r="T4" s="4">
        <v>3.523118349</v>
      </c>
      <c r="U4">
        <f t="shared" si="9"/>
        <v>4.6539493120788323E-07</v>
      </c>
      <c r="W4" s="4">
        <v>2.7339E-07</v>
      </c>
      <c r="X4" s="4">
        <v>0.05297871691</v>
      </c>
      <c r="Y4" s="4">
        <v>3.523118349</v>
      </c>
      <c r="Z4">
        <f t="shared" si="10"/>
        <v>-2.706009809776194E-07</v>
      </c>
      <c r="AB4" s="4">
        <v>2.962E-08</v>
      </c>
      <c r="AC4" s="4">
        <v>5.19577265202</v>
      </c>
      <c r="AD4" s="4">
        <v>155.4203994342</v>
      </c>
      <c r="AE4">
        <f t="shared" si="11"/>
        <v>2.7787113205755475E-08</v>
      </c>
      <c r="AG4" s="4">
        <v>4.2E-09</v>
      </c>
      <c r="AH4" s="4">
        <v>0.41925861858</v>
      </c>
      <c r="AI4" s="4">
        <v>155.4203994342</v>
      </c>
      <c r="AJ4">
        <f t="shared" si="12"/>
        <v>1.7040007657484641E-09</v>
      </c>
      <c r="AL4" s="4">
        <v>2.8E-10</v>
      </c>
      <c r="AM4" s="4">
        <v>2.21496423926</v>
      </c>
      <c r="AN4" s="4">
        <v>12566.1516999828</v>
      </c>
      <c r="AO4">
        <f>AL4*COS(AM4+AN4*$E$16)</f>
        <v>2.7485813714426766E-10</v>
      </c>
      <c r="AQ4" s="4">
        <v>4.3806E-07</v>
      </c>
      <c r="AR4" s="4">
        <v>3.70444689758</v>
      </c>
      <c r="AS4" s="4">
        <v>2352.8661537718</v>
      </c>
      <c r="AT4">
        <f t="shared" si="13"/>
        <v>3.3871124969736797E-07</v>
      </c>
      <c r="AV4" s="4">
        <v>2.834E-08</v>
      </c>
      <c r="AW4" s="4">
        <v>2.4734503745</v>
      </c>
      <c r="AX4" s="4">
        <v>1577.3435424478</v>
      </c>
      <c r="AY4">
        <f t="shared" si="14"/>
        <v>2.2933840877581873E-08</v>
      </c>
      <c r="BA4" s="4">
        <v>2.58E-09</v>
      </c>
      <c r="BB4" s="4">
        <v>6.00906896311</v>
      </c>
      <c r="BC4" s="4">
        <v>5223.6939198022</v>
      </c>
      <c r="BD4">
        <f t="shared" si="15"/>
        <v>2.234675724279401E-09</v>
      </c>
      <c r="BF4" s="4">
        <v>8E-11</v>
      </c>
      <c r="BG4" s="4">
        <v>2.86720038197</v>
      </c>
      <c r="BH4" s="4">
        <v>7058.5984613154</v>
      </c>
      <c r="BI4">
        <f t="shared" si="16"/>
        <v>-5.084244366080306E-11</v>
      </c>
      <c r="BK4" s="4">
        <v>3E-11</v>
      </c>
      <c r="BL4" s="4">
        <v>3.46779895686</v>
      </c>
      <c r="BM4" s="4">
        <v>6279.5527316424</v>
      </c>
      <c r="BN4">
        <f>BK4*COS(BL4+BM4*$E$16)</f>
        <v>-1.702751466081881E-11</v>
      </c>
      <c r="BP4" s="4">
        <v>3.08372E-05</v>
      </c>
      <c r="BQ4" s="4">
        <v>5.19846674381</v>
      </c>
      <c r="BR4" s="4">
        <v>77713.7714681205</v>
      </c>
      <c r="BS4">
        <f t="shared" si="17"/>
        <v>-1.4531102394841362E-05</v>
      </c>
      <c r="BU4" s="4">
        <v>3.2346E-07</v>
      </c>
      <c r="BV4" s="4">
        <v>1.02169059149</v>
      </c>
      <c r="BW4" s="4">
        <v>18849.2275499742</v>
      </c>
      <c r="BX4">
        <f t="shared" si="18"/>
        <v>2.752612863846812E-07</v>
      </c>
      <c r="BZ4" s="4">
        <v>8.792E-08</v>
      </c>
      <c r="CA4" s="4">
        <v>3.62777733395</v>
      </c>
      <c r="CB4" s="4">
        <v>77713.7714681205</v>
      </c>
      <c r="CC4">
        <f t="shared" si="19"/>
        <v>-7.755125481073733E-08</v>
      </c>
      <c r="CE4" s="4">
        <v>2.47E-09</v>
      </c>
      <c r="CF4" s="4">
        <v>3.73019298781</v>
      </c>
      <c r="CG4" s="4">
        <v>18849.2275499742</v>
      </c>
      <c r="CH4">
        <f t="shared" si="20"/>
        <v>-2.4522851337005E-09</v>
      </c>
      <c r="CJ4" s="4">
        <v>1.5E-10</v>
      </c>
      <c r="CK4" s="4">
        <v>2.04794573436</v>
      </c>
      <c r="CL4" s="4">
        <v>18849.2275499742</v>
      </c>
      <c r="CM4">
        <f t="shared" si="21"/>
        <v>-1.2580799405998864E-12</v>
      </c>
      <c r="CT4" s="4">
        <v>0.00124531845</v>
      </c>
      <c r="CU4" s="4">
        <v>4.83008090682</v>
      </c>
      <c r="CV4" s="4">
        <v>36.6485629295</v>
      </c>
      <c r="CW4">
        <f t="shared" si="22"/>
        <v>0.0009727740755652019</v>
      </c>
      <c r="CX4">
        <f t="shared" si="23"/>
        <v>0.0009727877094760459</v>
      </c>
      <c r="CY4">
        <f t="shared" si="24"/>
        <v>0.0009727877094825426</v>
      </c>
      <c r="CZ4">
        <f t="shared" si="25"/>
        <v>0.0009727877094825426</v>
      </c>
      <c r="DB4" s="4">
        <v>3.334701E-05</v>
      </c>
      <c r="DC4" s="4">
        <v>3.6819967602</v>
      </c>
      <c r="DD4" s="4">
        <v>76.2660712756</v>
      </c>
      <c r="DE4">
        <f t="shared" si="26"/>
        <v>-3.315880128783232E-05</v>
      </c>
      <c r="DF4">
        <f t="shared" si="27"/>
        <v>-3.315867216140975E-05</v>
      </c>
      <c r="DG4">
        <f t="shared" si="28"/>
        <v>-3.31586721613482E-05</v>
      </c>
      <c r="DH4">
        <f t="shared" si="29"/>
        <v>-3.31586721613482E-05</v>
      </c>
      <c r="DJ4" s="4">
        <v>2.7019E-06</v>
      </c>
      <c r="DK4" s="4">
        <v>5.72143228148</v>
      </c>
      <c r="DL4" s="4">
        <v>76.2660712756</v>
      </c>
      <c r="DM4">
        <f t="shared" si="30"/>
        <v>9.577361021880604E-07</v>
      </c>
      <c r="DN4">
        <f t="shared" si="31"/>
        <v>9.576439073085236E-07</v>
      </c>
      <c r="DO4">
        <f t="shared" si="32"/>
        <v>9.576439072645774E-07</v>
      </c>
      <c r="DP4">
        <f t="shared" si="33"/>
        <v>9.576439072645774E-07</v>
      </c>
      <c r="DR4" s="4">
        <v>1.1547E-07</v>
      </c>
      <c r="DS4" s="4">
        <v>6.11257808366</v>
      </c>
      <c r="DT4" s="4">
        <v>38.1330356378</v>
      </c>
      <c r="DU4">
        <f t="shared" si="34"/>
        <v>-1.0166716749135106E-07</v>
      </c>
      <c r="DV4">
        <f t="shared" si="35"/>
        <v>-1.0166616859654588E-07</v>
      </c>
      <c r="DW4">
        <f t="shared" si="36"/>
        <v>-1.0166616859606973E-07</v>
      </c>
      <c r="DX4">
        <f t="shared" si="37"/>
        <v>-1.0166616859606973E-07</v>
      </c>
      <c r="EP4" s="4">
        <v>0.0001535549</v>
      </c>
      <c r="EQ4" s="4">
        <v>2.52123799481</v>
      </c>
      <c r="ER4" s="4">
        <v>36.6485629295</v>
      </c>
      <c r="ES4">
        <f t="shared" si="38"/>
        <v>-9.782131225787756E-06</v>
      </c>
      <c r="ET4">
        <f t="shared" si="39"/>
        <v>-9.784818408380128E-06</v>
      </c>
      <c r="EU4">
        <f t="shared" si="40"/>
        <v>-9.784818409660621E-06</v>
      </c>
      <c r="EV4">
        <f t="shared" si="41"/>
        <v>-9.784818409660621E-06</v>
      </c>
      <c r="EX4" s="4">
        <v>1.4333E-05</v>
      </c>
      <c r="EY4" s="4">
        <v>3.14159265359</v>
      </c>
      <c r="EZ4" s="4">
        <v>0</v>
      </c>
      <c r="FA4">
        <f t="shared" si="42"/>
        <v>-1.4333E-05</v>
      </c>
      <c r="FB4">
        <f t="shared" si="43"/>
        <v>-1.4333E-05</v>
      </c>
      <c r="FC4">
        <f t="shared" si="44"/>
        <v>-1.4333E-05</v>
      </c>
      <c r="FD4">
        <f t="shared" si="45"/>
        <v>-1.4333E-05</v>
      </c>
      <c r="FF4" s="4">
        <v>5.8646E-07</v>
      </c>
      <c r="FG4" s="4">
        <v>3.14159265359</v>
      </c>
      <c r="FH4" s="4">
        <v>0</v>
      </c>
      <c r="FI4">
        <f t="shared" si="46"/>
        <v>-5.8646E-07</v>
      </c>
      <c r="FJ4">
        <f t="shared" si="47"/>
        <v>-5.8646E-07</v>
      </c>
      <c r="FK4">
        <f t="shared" si="48"/>
        <v>-5.8646E-07</v>
      </c>
      <c r="FL4">
        <f t="shared" si="49"/>
        <v>-5.8646E-07</v>
      </c>
      <c r="FN4" s="4">
        <v>2.393E-08</v>
      </c>
      <c r="FO4" s="4">
        <v>0</v>
      </c>
      <c r="FP4" s="4">
        <v>0</v>
      </c>
      <c r="FQ4">
        <f t="shared" si="50"/>
        <v>2.393E-08</v>
      </c>
      <c r="FR4">
        <f t="shared" si="51"/>
        <v>2.393E-08</v>
      </c>
      <c r="FS4">
        <f t="shared" si="52"/>
        <v>2.393E-08</v>
      </c>
      <c r="FT4">
        <f t="shared" si="53"/>
        <v>2.393E-08</v>
      </c>
      <c r="GL4" s="4">
        <v>0.00807830737</v>
      </c>
      <c r="GM4" s="4">
        <v>5.18592836167</v>
      </c>
      <c r="GN4" s="4">
        <v>1.4844727083</v>
      </c>
      <c r="GO4">
        <f t="shared" si="54"/>
        <v>0.007420273995825925</v>
      </c>
      <c r="GP4">
        <f t="shared" si="55"/>
        <v>0.007420271727516306</v>
      </c>
      <c r="GQ4">
        <f t="shared" si="56"/>
        <v>0.007420271727515228</v>
      </c>
      <c r="GR4">
        <f t="shared" si="57"/>
        <v>0.007420271727515228</v>
      </c>
      <c r="GT4" s="4">
        <v>2.70174E-05</v>
      </c>
      <c r="GU4" s="4">
        <v>1.88140666779</v>
      </c>
      <c r="GV4" s="4">
        <v>39.6175083461</v>
      </c>
      <c r="GW4">
        <f t="shared" si="58"/>
        <v>1.6948427918104537E-05</v>
      </c>
      <c r="GX4">
        <f t="shared" si="59"/>
        <v>1.6948029076463037E-05</v>
      </c>
      <c r="GY4">
        <f t="shared" si="60"/>
        <v>1.6948029076274067E-05</v>
      </c>
      <c r="GZ4">
        <f t="shared" si="61"/>
        <v>1.6948029076274067E-05</v>
      </c>
      <c r="HB4" s="4">
        <v>1.56285E-06</v>
      </c>
      <c r="HC4" s="4">
        <v>4.59414467342</v>
      </c>
      <c r="HD4" s="4">
        <v>182.279606801</v>
      </c>
      <c r="HE4">
        <f t="shared" si="62"/>
        <v>-9.147785734289048E-07</v>
      </c>
      <c r="HF4">
        <f t="shared" si="63"/>
        <v>-9.148890865316159E-07</v>
      </c>
      <c r="HG4">
        <f t="shared" si="64"/>
        <v>-9.1488908658405E-07</v>
      </c>
      <c r="HH4">
        <f t="shared" si="65"/>
        <v>-9.1488908658405E-07</v>
      </c>
      <c r="HJ4" s="4">
        <v>1.6233E-07</v>
      </c>
      <c r="HK4" s="4">
        <v>0.54226725872</v>
      </c>
      <c r="HL4" s="4">
        <v>484.444382456</v>
      </c>
      <c r="HM4">
        <f t="shared" si="0"/>
        <v>-3.6005820544743777E-08</v>
      </c>
      <c r="HN4">
        <f t="shared" si="1"/>
        <v>-3.596912958973696E-08</v>
      </c>
      <c r="HO4">
        <f t="shared" si="2"/>
        <v>-3.59691295723168E-08</v>
      </c>
      <c r="HP4">
        <f t="shared" si="3"/>
        <v>-3.59691295723168E-08</v>
      </c>
      <c r="HR4" s="4">
        <v>3.154E-08</v>
      </c>
      <c r="HS4" s="4">
        <v>3.88192942366</v>
      </c>
      <c r="HT4" s="4">
        <v>505.7850234584</v>
      </c>
      <c r="HU4">
        <f t="shared" si="4"/>
        <v>-1.9182350467189044E-08</v>
      </c>
      <c r="HV4">
        <f t="shared" si="5"/>
        <v>-1.918840880021063E-08</v>
      </c>
      <c r="HW4">
        <f t="shared" si="6"/>
        <v>-1.9188408803090536E-08</v>
      </c>
      <c r="HX4">
        <f t="shared" si="7"/>
        <v>-1.9188408803090536E-08</v>
      </c>
    </row>
    <row r="5" spans="1:236" s="10" customFormat="1" ht="12.75">
      <c r="A5" s="15"/>
      <c r="B5" s="24">
        <f>TRUNC(E162)</f>
        <v>103</v>
      </c>
      <c r="C5" s="25">
        <f>ABS(E162-B5)*60</f>
        <v>46.38236325496791</v>
      </c>
      <c r="D5" s="26" t="str">
        <f>IF(D161&gt;=0,"N","S")</f>
        <v>S</v>
      </c>
      <c r="E5" s="24">
        <f>ABS(TRUNC(D161))</f>
        <v>3</v>
      </c>
      <c r="F5" s="25">
        <f>ABS(D161-TRUNC(D161))*60</f>
        <v>41.51037920899668</v>
      </c>
      <c r="J5" s="19" t="s">
        <v>48</v>
      </c>
      <c r="K5" s="19" t="s">
        <v>49</v>
      </c>
      <c r="L5" s="7" t="b">
        <f>OR(A2&lt;=-500,A2&gt;2150)</f>
        <v>1</v>
      </c>
      <c r="M5" s="4">
        <v>3.497056E-05</v>
      </c>
      <c r="N5" s="4">
        <v>2.74411800971</v>
      </c>
      <c r="O5" s="4">
        <v>5753.3848848968</v>
      </c>
      <c r="P5">
        <f t="shared" si="8"/>
        <v>1.97594521705553E-05</v>
      </c>
      <c r="Q5" s="19"/>
      <c r="R5" s="4">
        <v>1.08977E-06</v>
      </c>
      <c r="S5" s="4">
        <v>2.96618001993</v>
      </c>
      <c r="T5" s="4">
        <v>1577.3435424478</v>
      </c>
      <c r="U5">
        <f t="shared" si="9"/>
        <v>4.741364249967888E-07</v>
      </c>
      <c r="V5" s="19"/>
      <c r="W5" s="4">
        <v>1.6334E-07</v>
      </c>
      <c r="X5" s="4">
        <v>5.18826691036</v>
      </c>
      <c r="Y5" s="4">
        <v>26.2983197998</v>
      </c>
      <c r="Z5">
        <f t="shared" si="10"/>
        <v>-8.957904044165911E-08</v>
      </c>
      <c r="AA5" s="19"/>
      <c r="AB5" s="4">
        <v>1.288E-08</v>
      </c>
      <c r="AC5" s="4">
        <v>4.72200252235</v>
      </c>
      <c r="AD5" s="4">
        <v>3.523118349</v>
      </c>
      <c r="AE5">
        <f t="shared" si="11"/>
        <v>-1.2806819070949861E-09</v>
      </c>
      <c r="AF5" s="19"/>
      <c r="AG5" s="4">
        <v>4E-10</v>
      </c>
      <c r="AH5" s="4">
        <v>3.5984758584</v>
      </c>
      <c r="AI5" s="4">
        <v>18849.2275499742</v>
      </c>
      <c r="AJ5">
        <f t="shared" si="12"/>
        <v>-3.999717786559779E-10</v>
      </c>
      <c r="AK5" s="19"/>
      <c r="AL5" s="4">
        <v>5E-11</v>
      </c>
      <c r="AM5" s="4">
        <v>1.75600058765</v>
      </c>
      <c r="AN5" s="4">
        <v>18849.2275499742</v>
      </c>
      <c r="AO5">
        <f>AL5*COS(AM5+AN5*$E$16)</f>
        <v>1.398865910725717E-11</v>
      </c>
      <c r="AP5" s="19"/>
      <c r="AQ5" s="4">
        <v>3.1933E-07</v>
      </c>
      <c r="AR5" s="4">
        <v>4.00026369781</v>
      </c>
      <c r="AS5" s="4">
        <v>1577.3435424478</v>
      </c>
      <c r="AT5">
        <f t="shared" si="13"/>
        <v>-1.7605612847118229E-07</v>
      </c>
      <c r="AU5" s="19"/>
      <c r="AV5" s="4">
        <v>1.817E-08</v>
      </c>
      <c r="AW5" s="4">
        <v>0.41874743765</v>
      </c>
      <c r="AX5" s="4">
        <v>6283.0758499914</v>
      </c>
      <c r="AY5">
        <f t="shared" si="14"/>
        <v>-1.2857043892656042E-08</v>
      </c>
      <c r="AZ5" s="19"/>
      <c r="BA5" s="4">
        <v>1.31E-09</v>
      </c>
      <c r="BB5" s="4">
        <v>0.9544734524</v>
      </c>
      <c r="BC5" s="4">
        <v>6283.0758499914</v>
      </c>
      <c r="BD5">
        <f t="shared" si="15"/>
        <v>-1.269605795196477E-09</v>
      </c>
      <c r="BE5" s="19"/>
      <c r="BF5" s="4">
        <v>7E-11</v>
      </c>
      <c r="BG5" s="4">
        <v>3.04818741666</v>
      </c>
      <c r="BH5" s="4">
        <v>5486.777843175</v>
      </c>
      <c r="BI5">
        <f t="shared" si="16"/>
        <v>-4.104550895996956E-11</v>
      </c>
      <c r="BJ5" s="19"/>
      <c r="BK5" s="4">
        <v>3E-11</v>
      </c>
      <c r="BL5" s="4">
        <v>2.89822201212</v>
      </c>
      <c r="BM5" s="4">
        <v>6127.6554505572</v>
      </c>
      <c r="BN5">
        <f>BK5*COS(BL5+BM5*$E$16)</f>
        <v>-1.7181184802195006E-11</v>
      </c>
      <c r="BO5" s="19"/>
      <c r="BP5" s="4">
        <v>1.628461E-05</v>
      </c>
      <c r="BQ5" s="4">
        <v>1.17387749012</v>
      </c>
      <c r="BR5" s="4">
        <v>5753.3848848968</v>
      </c>
      <c r="BS5">
        <f t="shared" si="17"/>
        <v>1.3441049426646431E-05</v>
      </c>
      <c r="BT5" s="19"/>
      <c r="BU5" s="4">
        <v>3.0799E-07</v>
      </c>
      <c r="BV5" s="4">
        <v>2.84353804832</v>
      </c>
      <c r="BW5" s="4">
        <v>5507.5532386674</v>
      </c>
      <c r="BX5">
        <f t="shared" si="18"/>
        <v>1.5475564230111607E-07</v>
      </c>
      <c r="BY5" s="19"/>
      <c r="BZ5" s="4">
        <v>5.689E-08</v>
      </c>
      <c r="CA5" s="4">
        <v>1.86958905084</v>
      </c>
      <c r="CB5" s="4">
        <v>5573.1428014331</v>
      </c>
      <c r="CC5">
        <f t="shared" si="19"/>
        <v>-5.6886585159785435E-08</v>
      </c>
      <c r="CE5" s="11">
        <v>3.6E-10</v>
      </c>
      <c r="CF5" s="11">
        <v>2.8008140905</v>
      </c>
      <c r="CG5" s="11">
        <v>6286.5989683404</v>
      </c>
      <c r="CH5">
        <f t="shared" si="20"/>
        <v>-4.186272695457761E-11</v>
      </c>
      <c r="CJ5" s="11">
        <v>1.3E-10</v>
      </c>
      <c r="CK5" s="11">
        <v>2.05688873673</v>
      </c>
      <c r="CL5" s="11">
        <v>77713.7714681205</v>
      </c>
      <c r="CM5">
        <f t="shared" si="21"/>
        <v>6.125690798680155E-11</v>
      </c>
      <c r="CO5" s="11"/>
      <c r="CP5" s="11"/>
      <c r="CQ5" s="11"/>
      <c r="CT5" s="11">
        <v>0.0004206445</v>
      </c>
      <c r="CU5" s="11">
        <v>5.41054991607</v>
      </c>
      <c r="CV5" s="11">
        <v>2.9689454166</v>
      </c>
      <c r="CW5">
        <f t="shared" si="22"/>
        <v>0.0003673112080141226</v>
      </c>
      <c r="CX5">
        <f t="shared" si="23"/>
        <v>0.0003673114992276758</v>
      </c>
      <c r="CY5">
        <f t="shared" si="24"/>
        <v>0.00036731149922781414</v>
      </c>
      <c r="CZ5">
        <f t="shared" si="25"/>
        <v>0.00036731149922781414</v>
      </c>
      <c r="DB5" s="11">
        <v>1.30584E-05</v>
      </c>
      <c r="DC5" s="11">
        <v>3.67320813491</v>
      </c>
      <c r="DD5" s="11">
        <v>2.9689454166</v>
      </c>
      <c r="DE5">
        <f t="shared" si="26"/>
        <v>4.385560380847903E-06</v>
      </c>
      <c r="DF5">
        <f t="shared" si="27"/>
        <v>4.385542907933434E-06</v>
      </c>
      <c r="DG5">
        <f t="shared" si="28"/>
        <v>4.385542907925132E-06</v>
      </c>
      <c r="DH5">
        <f t="shared" si="29"/>
        <v>4.385542907925132E-06</v>
      </c>
      <c r="DJ5" s="11">
        <v>2.3023E-07</v>
      </c>
      <c r="DK5" s="11">
        <v>1.21035596452</v>
      </c>
      <c r="DL5" s="11">
        <v>2.9689454166</v>
      </c>
      <c r="DM5">
        <f t="shared" si="30"/>
        <v>-1.9633004291425333E-07</v>
      </c>
      <c r="DN5">
        <f t="shared" si="31"/>
        <v>-1.9632987208894979E-07</v>
      </c>
      <c r="DO5">
        <f t="shared" si="32"/>
        <v>-1.9632987208886863E-07</v>
      </c>
      <c r="DP5">
        <f t="shared" si="33"/>
        <v>-1.9632987208886863E-07</v>
      </c>
      <c r="DR5" s="11">
        <v>1.351E-08</v>
      </c>
      <c r="DS5" s="11">
        <v>4.93951495175</v>
      </c>
      <c r="DT5" s="11">
        <v>2.9689454166</v>
      </c>
      <c r="DU5">
        <f t="shared" si="34"/>
        <v>1.3500242027638843E-08</v>
      </c>
      <c r="DV5">
        <f t="shared" si="35"/>
        <v>1.3500242756924975E-08</v>
      </c>
      <c r="DW5">
        <f t="shared" si="36"/>
        <v>1.3500242756925322E-08</v>
      </c>
      <c r="DX5">
        <f t="shared" si="37"/>
        <v>1.3500242756925322E-08</v>
      </c>
      <c r="DZ5" s="11"/>
      <c r="EA5" s="11"/>
      <c r="EB5" s="11"/>
      <c r="EC5"/>
      <c r="ED5"/>
      <c r="EE5"/>
      <c r="EF5"/>
      <c r="EH5" s="11"/>
      <c r="EI5" s="11"/>
      <c r="EJ5" s="11"/>
      <c r="EK5"/>
      <c r="EL5"/>
      <c r="EM5"/>
      <c r="EN5"/>
      <c r="EP5" s="11">
        <v>0.00015448133</v>
      </c>
      <c r="EQ5" s="11">
        <v>3.50877080888</v>
      </c>
      <c r="ER5" s="11">
        <v>39.6175083461</v>
      </c>
      <c r="ES5">
        <f t="shared" si="38"/>
        <v>0.00011463330343637371</v>
      </c>
      <c r="ET5">
        <f t="shared" si="39"/>
        <v>0.00011463526641012549</v>
      </c>
      <c r="EU5">
        <f t="shared" si="40"/>
        <v>0.00011463526641105553</v>
      </c>
      <c r="EV5">
        <f t="shared" si="41"/>
        <v>0.00011463526641105553</v>
      </c>
      <c r="EX5" s="11">
        <v>1.073298E-05</v>
      </c>
      <c r="EY5" s="11">
        <v>6.08054240712</v>
      </c>
      <c r="EZ5" s="11">
        <v>39.6175083461</v>
      </c>
      <c r="FA5">
        <f t="shared" si="42"/>
        <v>-1.0587476740379833E-05</v>
      </c>
      <c r="FB5">
        <f t="shared" si="43"/>
        <v>-1.0587510125800465E-05</v>
      </c>
      <c r="FC5">
        <f t="shared" si="44"/>
        <v>-1.0587510125816282E-05</v>
      </c>
      <c r="FD5">
        <f t="shared" si="45"/>
        <v>-1.0587510125816282E-05</v>
      </c>
      <c r="FF5" s="11">
        <v>2.9915E-07</v>
      </c>
      <c r="FG5" s="11">
        <v>1.60671721861</v>
      </c>
      <c r="FH5" s="11">
        <v>39.6175083461</v>
      </c>
      <c r="FI5">
        <f t="shared" si="46"/>
        <v>1.1743382112031375E-07</v>
      </c>
      <c r="FJ5">
        <f t="shared" si="47"/>
        <v>1.1742860561085324E-07</v>
      </c>
      <c r="FK5">
        <f t="shared" si="48"/>
        <v>1.1742860560838214E-07</v>
      </c>
      <c r="FL5">
        <f t="shared" si="49"/>
        <v>1.1742860560838214E-07</v>
      </c>
      <c r="FN5" s="11">
        <v>5.38E-09</v>
      </c>
      <c r="FO5" s="11">
        <v>3.21934211365</v>
      </c>
      <c r="FP5" s="11">
        <v>39.6175083461</v>
      </c>
      <c r="FQ5">
        <f t="shared" si="50"/>
        <v>4.855489150531381E-09</v>
      </c>
      <c r="FR5">
        <f t="shared" si="51"/>
        <v>4.85553307129641E-09</v>
      </c>
      <c r="FS5">
        <f t="shared" si="52"/>
        <v>4.855533071317219E-09</v>
      </c>
      <c r="FT5">
        <f t="shared" si="53"/>
        <v>4.855533071317219E-09</v>
      </c>
      <c r="FV5" s="11"/>
      <c r="FW5" s="11"/>
      <c r="FX5" s="11"/>
      <c r="FY5"/>
      <c r="FZ5"/>
      <c r="GA5"/>
      <c r="GB5"/>
      <c r="GD5" s="4"/>
      <c r="GE5" s="4"/>
      <c r="GF5" s="4"/>
      <c r="GL5" s="11">
        <v>0.00537760613</v>
      </c>
      <c r="GM5" s="11">
        <v>4.52113902845</v>
      </c>
      <c r="GN5" s="11">
        <v>35.1640902212</v>
      </c>
      <c r="GO5">
        <f t="shared" si="54"/>
        <v>0.005095262580681734</v>
      </c>
      <c r="GP5">
        <f t="shared" si="55"/>
        <v>0.005095233647792763</v>
      </c>
      <c r="GQ5">
        <f t="shared" si="56"/>
        <v>0.005095233647779079</v>
      </c>
      <c r="GR5">
        <f t="shared" si="57"/>
        <v>0.005095233647779079</v>
      </c>
      <c r="GT5" s="11">
        <v>2.15315E-05</v>
      </c>
      <c r="GU5" s="11">
        <v>5.16873840979</v>
      </c>
      <c r="GV5" s="11">
        <v>76.2660712756</v>
      </c>
      <c r="GW5">
        <f t="shared" si="58"/>
        <v>-4.073798520735016E-06</v>
      </c>
      <c r="GX5">
        <f t="shared" si="59"/>
        <v>-4.074570042399556E-06</v>
      </c>
      <c r="GY5">
        <f t="shared" si="60"/>
        <v>-4.07457004276731E-06</v>
      </c>
      <c r="GZ5">
        <f t="shared" si="61"/>
        <v>-4.07457004276731E-06</v>
      </c>
      <c r="HB5" s="11">
        <v>1.1794E-06</v>
      </c>
      <c r="HC5" s="11">
        <v>5.10295026024</v>
      </c>
      <c r="HD5" s="11">
        <v>484.444382456</v>
      </c>
      <c r="HE5">
        <f t="shared" si="62"/>
        <v>1.1763476600643982E-06</v>
      </c>
      <c r="HF5">
        <f t="shared" si="63"/>
        <v>1.1763672839843403E-06</v>
      </c>
      <c r="HG5">
        <f t="shared" si="64"/>
        <v>1.1763672839936422E-06</v>
      </c>
      <c r="HH5">
        <f t="shared" si="65"/>
        <v>1.1763672839936422E-06</v>
      </c>
      <c r="HJ5" s="11">
        <v>1.5623E-07</v>
      </c>
      <c r="HK5" s="11">
        <v>5.75702251906</v>
      </c>
      <c r="HL5" s="11">
        <v>498.6714764576</v>
      </c>
      <c r="HM5">
        <f t="shared" si="0"/>
        <v>1.5622364150059986E-07</v>
      </c>
      <c r="HN5">
        <f t="shared" si="1"/>
        <v>1.5622397336724073E-07</v>
      </c>
      <c r="HO5">
        <f t="shared" si="2"/>
        <v>1.562239733673961E-07</v>
      </c>
      <c r="HP5">
        <f t="shared" si="3"/>
        <v>1.562239733673961E-07</v>
      </c>
      <c r="HR5" s="4">
        <v>3.016E-08</v>
      </c>
      <c r="HS5" s="4">
        <v>1.03609346831</v>
      </c>
      <c r="HT5" s="4">
        <v>189.3931538018</v>
      </c>
      <c r="HU5">
        <f t="shared" si="4"/>
        <v>2.9722431145698175E-08</v>
      </c>
      <c r="HV5">
        <f t="shared" si="5"/>
        <v>2.9722894894434102E-08</v>
      </c>
      <c r="HW5">
        <f t="shared" si="6"/>
        <v>2.9722894894653964E-08</v>
      </c>
      <c r="HX5">
        <f t="shared" si="7"/>
        <v>2.9722894894653964E-08</v>
      </c>
      <c r="HZ5" s="11"/>
      <c r="IA5" s="11"/>
      <c r="IB5" s="11"/>
    </row>
    <row r="6" spans="10:232" ht="12.75">
      <c r="J6" t="s">
        <v>50</v>
      </c>
      <c r="K6">
        <f>(A2-1820)/100</f>
        <v>-78.2</v>
      </c>
      <c r="M6" s="4">
        <v>3.135896E-05</v>
      </c>
      <c r="N6" s="4">
        <v>3.62767041758</v>
      </c>
      <c r="O6" s="4">
        <v>77713.7714681205</v>
      </c>
      <c r="P6">
        <f t="shared" si="8"/>
        <v>-2.7659096981709437E-05</v>
      </c>
      <c r="R6" s="4">
        <v>9.3478E-07</v>
      </c>
      <c r="S6" s="4">
        <v>2.59212835365</v>
      </c>
      <c r="T6" s="4">
        <v>18849.2275499742</v>
      </c>
      <c r="U6">
        <f t="shared" si="9"/>
        <v>-4.906439779811252E-07</v>
      </c>
      <c r="W6" s="4">
        <v>1.5752E-07</v>
      </c>
      <c r="X6" s="4">
        <v>3.6845788943</v>
      </c>
      <c r="Y6" s="4">
        <v>155.4203994342</v>
      </c>
      <c r="Z6">
        <f t="shared" si="10"/>
        <v>-4.5651542781628945E-08</v>
      </c>
      <c r="AB6" s="4">
        <v>6.35E-09</v>
      </c>
      <c r="AC6" s="4">
        <v>5.96925937141</v>
      </c>
      <c r="AD6" s="4">
        <v>242.728603974</v>
      </c>
      <c r="AE6">
        <f t="shared" si="11"/>
        <v>5.250000627055018E-09</v>
      </c>
      <c r="AG6" s="4">
        <v>4.1E-10</v>
      </c>
      <c r="AH6" s="4">
        <v>3.14398414077</v>
      </c>
      <c r="AI6" s="4">
        <v>3.523118349</v>
      </c>
      <c r="AJ6">
        <f t="shared" si="12"/>
        <v>4.0825197448702205E-10</v>
      </c>
      <c r="AQ6" s="4">
        <v>2.2724E-07</v>
      </c>
      <c r="AR6" s="4">
        <v>3.9847383156</v>
      </c>
      <c r="AS6" s="4">
        <v>1047.7473117547</v>
      </c>
      <c r="AT6">
        <f t="shared" si="13"/>
        <v>-1.5651233808806414E-07</v>
      </c>
      <c r="AV6" s="4">
        <v>1.499E-08</v>
      </c>
      <c r="AW6" s="4">
        <v>1.83320979291</v>
      </c>
      <c r="AX6" s="4">
        <v>5856.4776591154</v>
      </c>
      <c r="AY6">
        <f t="shared" si="14"/>
        <v>4.089695431329869E-11</v>
      </c>
      <c r="BA6" s="4">
        <v>8.6E-10</v>
      </c>
      <c r="BB6" s="4">
        <v>1.67530247303</v>
      </c>
      <c r="BC6" s="4">
        <v>7860.4193924392</v>
      </c>
      <c r="BD6">
        <f t="shared" si="15"/>
        <v>-1.6844192335960524E-10</v>
      </c>
      <c r="BF6" s="4">
        <v>7E-11</v>
      </c>
      <c r="BG6" s="4">
        <v>2.59437103785</v>
      </c>
      <c r="BH6" s="4">
        <v>529.6909650946</v>
      </c>
      <c r="BI6">
        <f t="shared" si="16"/>
        <v>6.998129315943717E-11</v>
      </c>
      <c r="BP6" s="4">
        <v>1.575568E-05</v>
      </c>
      <c r="BQ6" s="4">
        <v>2.84685245825</v>
      </c>
      <c r="BR6" s="4">
        <v>7860.4193924392</v>
      </c>
      <c r="BS6">
        <f t="shared" si="17"/>
        <v>-1.543497879369016E-05</v>
      </c>
      <c r="BU6" s="4">
        <v>2.4971E-07</v>
      </c>
      <c r="BV6" s="4">
        <v>1.31906709482</v>
      </c>
      <c r="BW6" s="4">
        <v>5223.6939198022</v>
      </c>
      <c r="BX6">
        <f t="shared" si="18"/>
        <v>-1.2960999999710816E-07</v>
      </c>
      <c r="BZ6" s="4">
        <v>3.301E-08</v>
      </c>
      <c r="CA6" s="4">
        <v>5.47027913302</v>
      </c>
      <c r="CB6" s="4">
        <v>18849.2275499742</v>
      </c>
      <c r="CC6">
        <f t="shared" si="19"/>
        <v>9.41169794463727E-09</v>
      </c>
      <c r="CE6" s="4">
        <v>3.3E-10</v>
      </c>
      <c r="CF6" s="4">
        <v>5.62216602775</v>
      </c>
      <c r="CG6" s="4">
        <v>6127.6554505572</v>
      </c>
      <c r="CH6">
        <f t="shared" si="20"/>
        <v>2.82474844316194E-10</v>
      </c>
      <c r="CJ6" s="4">
        <v>7E-11</v>
      </c>
      <c r="CK6" s="4">
        <v>4.4121885448</v>
      </c>
      <c r="CL6" s="4">
        <v>161000.685737674</v>
      </c>
      <c r="CM6">
        <f t="shared" si="21"/>
        <v>-5.777135551959386E-11</v>
      </c>
      <c r="CT6" s="4">
        <v>0.00037714589</v>
      </c>
      <c r="CU6" s="4">
        <v>6.09221834946</v>
      </c>
      <c r="CV6" s="4">
        <v>35.1640902212</v>
      </c>
      <c r="CW6">
        <f t="shared" si="22"/>
        <v>0.00012049743752231762</v>
      </c>
      <c r="CX6">
        <f t="shared" si="23"/>
        <v>0.00012050345045575174</v>
      </c>
      <c r="CY6">
        <f t="shared" si="24"/>
        <v>0.00012050345045859577</v>
      </c>
      <c r="CZ6">
        <f t="shared" si="25"/>
        <v>0.00012050345045859577</v>
      </c>
      <c r="DB6" s="4">
        <v>6.04832E-06</v>
      </c>
      <c r="DC6" s="4">
        <v>1.50477747549</v>
      </c>
      <c r="DD6" s="4">
        <v>35.1640902212</v>
      </c>
      <c r="DE6">
        <f t="shared" si="26"/>
        <v>-5.9274535406724205E-06</v>
      </c>
      <c r="DF6">
        <f t="shared" si="27"/>
        <v>-5.9274332973450916E-06</v>
      </c>
      <c r="DG6">
        <f t="shared" si="28"/>
        <v>-5.927433297335516E-06</v>
      </c>
      <c r="DH6">
        <f t="shared" si="29"/>
        <v>-5.927433297335516E-06</v>
      </c>
      <c r="DJ6" s="4">
        <v>7.333E-08</v>
      </c>
      <c r="DK6" s="4">
        <v>0.5403330683</v>
      </c>
      <c r="DL6" s="4">
        <v>2.4476805548</v>
      </c>
      <c r="DM6">
        <f t="shared" si="30"/>
        <v>7.199451443554004E-08</v>
      </c>
      <c r="DN6">
        <f t="shared" si="31"/>
        <v>7.199449811986993E-08</v>
      </c>
      <c r="DO6">
        <f t="shared" si="32"/>
        <v>7.199449811986215E-08</v>
      </c>
      <c r="DP6">
        <f t="shared" si="33"/>
        <v>7.199449811986215E-08</v>
      </c>
      <c r="DR6" s="4">
        <v>7.41E-09</v>
      </c>
      <c r="DS6" s="4">
        <v>2.35936954597</v>
      </c>
      <c r="DT6" s="4">
        <v>168.0525127994</v>
      </c>
      <c r="DU6">
        <f t="shared" si="34"/>
        <v>-6.229466711145904E-09</v>
      </c>
      <c r="DV6">
        <f t="shared" si="35"/>
        <v>-6.2291440328509125E-09</v>
      </c>
      <c r="DW6">
        <f t="shared" si="36"/>
        <v>-6.229144032697613E-09</v>
      </c>
      <c r="DX6">
        <f t="shared" si="37"/>
        <v>-6.229144032697613E-09</v>
      </c>
      <c r="EP6" s="4">
        <v>1.999919E-05</v>
      </c>
      <c r="EQ6" s="4">
        <v>1.50998669505</v>
      </c>
      <c r="ER6" s="4">
        <v>74.7815985673</v>
      </c>
      <c r="ES6">
        <f t="shared" si="38"/>
        <v>1.9702554818353795E-05</v>
      </c>
      <c r="ET6">
        <f t="shared" si="39"/>
        <v>1.9702677597917177E-05</v>
      </c>
      <c r="EU6">
        <f t="shared" si="40"/>
        <v>1.9702677597975297E-05</v>
      </c>
      <c r="EV6">
        <f t="shared" si="41"/>
        <v>1.9702677597975297E-05</v>
      </c>
      <c r="EX6" s="4">
        <v>1.47903E-06</v>
      </c>
      <c r="EY6" s="4">
        <v>3.85766231348</v>
      </c>
      <c r="EZ6" s="4">
        <v>74.7815985673</v>
      </c>
      <c r="FA6">
        <f t="shared" si="42"/>
        <v>-1.2024869910100209E-06</v>
      </c>
      <c r="FB6">
        <f t="shared" si="43"/>
        <v>-1.2024561777933748E-06</v>
      </c>
      <c r="FC6">
        <f t="shared" si="44"/>
        <v>-1.2024561777787872E-06</v>
      </c>
      <c r="FD6">
        <f t="shared" si="45"/>
        <v>-1.2024561777787872E-06</v>
      </c>
      <c r="FF6" s="4">
        <v>6.472E-08</v>
      </c>
      <c r="FG6" s="4">
        <v>5.60736756575</v>
      </c>
      <c r="FH6" s="4">
        <v>74.7815985673</v>
      </c>
      <c r="FI6">
        <f t="shared" si="46"/>
        <v>-2.7716614944024922E-08</v>
      </c>
      <c r="FJ6">
        <f t="shared" si="47"/>
        <v>-2.7718707579730367E-08</v>
      </c>
      <c r="FK6">
        <f t="shared" si="48"/>
        <v>-2.7718707580721045E-08</v>
      </c>
      <c r="FL6">
        <f t="shared" si="49"/>
        <v>-2.7718707580721045E-08</v>
      </c>
      <c r="FN6" s="4">
        <v>2.42E-09</v>
      </c>
      <c r="FO6" s="4">
        <v>4.52650721578</v>
      </c>
      <c r="FP6" s="4">
        <v>114.3991069134</v>
      </c>
      <c r="FQ6">
        <f t="shared" si="50"/>
        <v>2.2147116177567795E-09</v>
      </c>
      <c r="FR6">
        <f t="shared" si="51"/>
        <v>2.214765006415964E-09</v>
      </c>
      <c r="FS6">
        <f t="shared" si="52"/>
        <v>2.214765006441355E-09</v>
      </c>
      <c r="FT6">
        <f t="shared" si="53"/>
        <v>2.214765006441355E-09</v>
      </c>
      <c r="GD6" s="11"/>
      <c r="GE6" s="11"/>
      <c r="GF6" s="11"/>
      <c r="GL6" s="4">
        <v>0.00495725642</v>
      </c>
      <c r="GM6" s="4">
        <v>1.57105654815</v>
      </c>
      <c r="GN6" s="4">
        <v>491.5579294568</v>
      </c>
      <c r="GO6">
        <f t="shared" si="54"/>
        <v>-0.003864440043300962</v>
      </c>
      <c r="GP6">
        <f t="shared" si="55"/>
        <v>-0.0038637096652041052</v>
      </c>
      <c r="GQ6">
        <f t="shared" si="56"/>
        <v>-0.0038637096648566635</v>
      </c>
      <c r="GR6">
        <f t="shared" si="57"/>
        <v>-0.0038637096648566635</v>
      </c>
      <c r="GT6" s="4">
        <v>2.154735E-05</v>
      </c>
      <c r="GU6" s="4">
        <v>2.09431198086</v>
      </c>
      <c r="GV6" s="4">
        <v>2.9689454166</v>
      </c>
      <c r="GW6">
        <f t="shared" si="58"/>
        <v>-2.0353791382472168E-05</v>
      </c>
      <c r="GX6">
        <f t="shared" si="59"/>
        <v>-2.035380142853645E-05</v>
      </c>
      <c r="GY6">
        <f t="shared" si="60"/>
        <v>-2.0353801428541223E-05</v>
      </c>
      <c r="GZ6">
        <f t="shared" si="61"/>
        <v>-2.0353801428541223E-05</v>
      </c>
      <c r="HB6" s="4">
        <v>1.12429E-06</v>
      </c>
      <c r="HC6" s="4">
        <v>1.19000583596</v>
      </c>
      <c r="HD6" s="4">
        <v>498.6714764576</v>
      </c>
      <c r="HE6">
        <f t="shared" si="62"/>
        <v>-1.7289535041473278E-07</v>
      </c>
      <c r="HF6">
        <f t="shared" si="63"/>
        <v>-1.7263027845945458E-07</v>
      </c>
      <c r="HG6">
        <f t="shared" si="64"/>
        <v>-1.7263027833365851E-07</v>
      </c>
      <c r="HH6">
        <f t="shared" si="65"/>
        <v>-1.7263027833365851E-07</v>
      </c>
      <c r="HJ6" s="4">
        <v>1.1867E-07</v>
      </c>
      <c r="HK6" s="4">
        <v>4.4028019271</v>
      </c>
      <c r="HL6" s="4">
        <v>1.4844727083</v>
      </c>
      <c r="HM6">
        <f t="shared" si="0"/>
        <v>4.4155175400346066E-08</v>
      </c>
      <c r="HN6">
        <f t="shared" si="1"/>
        <v>4.4155097162979696E-08</v>
      </c>
      <c r="HO6">
        <f t="shared" si="2"/>
        <v>4.415509716294252E-08</v>
      </c>
      <c r="HP6">
        <f t="shared" si="3"/>
        <v>4.415509716294252E-08</v>
      </c>
      <c r="HR6" s="4">
        <v>2.294E-08</v>
      </c>
      <c r="HS6" s="4">
        <v>1.10879658603</v>
      </c>
      <c r="HT6" s="4">
        <v>182.279606801</v>
      </c>
      <c r="HU6">
        <f t="shared" si="4"/>
        <v>1.891040670810581E-08</v>
      </c>
      <c r="HV6">
        <f t="shared" si="5"/>
        <v>1.8911539240873968E-08</v>
      </c>
      <c r="HW6">
        <f t="shared" si="6"/>
        <v>1.8911539241411295E-08</v>
      </c>
      <c r="HX6">
        <f t="shared" si="7"/>
        <v>1.8911539241411295E-08</v>
      </c>
    </row>
    <row r="7" spans="1:232" ht="12.75">
      <c r="A7" s="2" t="s">
        <v>40</v>
      </c>
      <c r="B7" s="8"/>
      <c r="C7" s="2" t="s">
        <v>41</v>
      </c>
      <c r="D7" s="2"/>
      <c r="E7" s="8" t="s">
        <v>167</v>
      </c>
      <c r="F7" s="2"/>
      <c r="J7" t="s">
        <v>51</v>
      </c>
      <c r="K7">
        <f>-20+32*K6*K6</f>
        <v>195667.68000000002</v>
      </c>
      <c r="L7">
        <f>K7*L5</f>
        <v>195667.68000000002</v>
      </c>
      <c r="M7" s="4">
        <v>2.676218E-05</v>
      </c>
      <c r="N7" s="4">
        <v>4.41808351397</v>
      </c>
      <c r="O7" s="4">
        <v>7860.4193924392</v>
      </c>
      <c r="P7">
        <f t="shared" si="8"/>
        <v>-5.360736869852949E-06</v>
      </c>
      <c r="R7" s="4">
        <v>1.19261E-06</v>
      </c>
      <c r="S7" s="4">
        <v>5.79557487799</v>
      </c>
      <c r="T7" s="4">
        <v>26.2983197998</v>
      </c>
      <c r="U7">
        <f t="shared" si="9"/>
        <v>-1.1061964517712951E-06</v>
      </c>
      <c r="W7" s="4">
        <v>9.541E-08</v>
      </c>
      <c r="X7" s="4">
        <v>0.75742297675</v>
      </c>
      <c r="Y7" s="4">
        <v>18849.2275499742</v>
      </c>
      <c r="Z7">
        <f t="shared" si="10"/>
        <v>9.146250133820429E-08</v>
      </c>
      <c r="AB7" s="4">
        <v>7.14E-09</v>
      </c>
      <c r="AC7" s="4">
        <v>5.30045809128</v>
      </c>
      <c r="AD7" s="4">
        <v>18849.2275499742</v>
      </c>
      <c r="AE7">
        <f t="shared" si="11"/>
        <v>8.498325273224768E-10</v>
      </c>
      <c r="AG7" s="4">
        <v>3.5E-10</v>
      </c>
      <c r="AH7" s="4">
        <v>5.00298940826</v>
      </c>
      <c r="AI7" s="4">
        <v>5573.1428014331</v>
      </c>
      <c r="AJ7">
        <f t="shared" si="12"/>
        <v>3.499986625504234E-10</v>
      </c>
      <c r="AQ7" s="4">
        <v>1.6392E-07</v>
      </c>
      <c r="AR7" s="4">
        <v>3.56456119782</v>
      </c>
      <c r="AS7" s="4">
        <v>5856.4776591154</v>
      </c>
      <c r="AT7">
        <f t="shared" si="13"/>
        <v>1.617396776669973E-07</v>
      </c>
      <c r="AV7" s="4">
        <v>1.466E-08</v>
      </c>
      <c r="AW7" s="4">
        <v>5.69401926017</v>
      </c>
      <c r="AX7" s="4">
        <v>5753.3848848968</v>
      </c>
      <c r="AY7">
        <f t="shared" si="14"/>
        <v>-1.0436065895397312E-08</v>
      </c>
      <c r="BA7" s="4">
        <v>9E-10</v>
      </c>
      <c r="BB7" s="4">
        <v>0.97606804452</v>
      </c>
      <c r="BC7" s="4">
        <v>1577.3435424478</v>
      </c>
      <c r="BD7">
        <f t="shared" si="15"/>
        <v>5.807276113117142E-10</v>
      </c>
      <c r="BF7" s="4">
        <v>8E-11</v>
      </c>
      <c r="BG7" s="4">
        <v>4.02863090524</v>
      </c>
      <c r="BH7" s="4">
        <v>6256.7775301916</v>
      </c>
      <c r="BI7">
        <f t="shared" si="16"/>
        <v>-7.30141362022794E-11</v>
      </c>
      <c r="BP7" s="4">
        <v>9.24799E-06</v>
      </c>
      <c r="BQ7" s="4">
        <v>5.45292234084</v>
      </c>
      <c r="BR7" s="4">
        <v>11506.7697697936</v>
      </c>
      <c r="BS7">
        <f t="shared" si="17"/>
        <v>-3.0364437697974926E-06</v>
      </c>
      <c r="BU7" s="4">
        <v>1.8485E-07</v>
      </c>
      <c r="BV7" s="4">
        <v>1.42429748614</v>
      </c>
      <c r="BW7" s="4">
        <v>1577.3435424478</v>
      </c>
      <c r="BX7">
        <f t="shared" si="18"/>
        <v>1.6869296650379796E-07</v>
      </c>
      <c r="BZ7" s="4">
        <v>1.471E-08</v>
      </c>
      <c r="CA7" s="4">
        <v>4.48028885617</v>
      </c>
      <c r="CB7" s="4">
        <v>5507.5532386674</v>
      </c>
      <c r="CC7">
        <f t="shared" si="19"/>
        <v>-1.3177675736087359E-08</v>
      </c>
      <c r="CE7" s="4">
        <v>1.9E-10</v>
      </c>
      <c r="CF7" s="4">
        <v>3.71292621802</v>
      </c>
      <c r="CG7" s="4">
        <v>6438.4962494256</v>
      </c>
      <c r="CH7">
        <f t="shared" si="20"/>
        <v>1.8901905705864747E-10</v>
      </c>
      <c r="CJ7" s="4">
        <v>5E-11</v>
      </c>
      <c r="CK7" s="4">
        <v>5.26154653107</v>
      </c>
      <c r="CL7" s="4">
        <v>6438.4962494256</v>
      </c>
      <c r="CM7">
        <f t="shared" si="21"/>
        <v>-3.969980908351454E-12</v>
      </c>
      <c r="CT7" s="4">
        <v>0.00033784734</v>
      </c>
      <c r="CU7" s="4">
        <v>1.24488865578</v>
      </c>
      <c r="CV7" s="4">
        <v>76.2660712756</v>
      </c>
      <c r="CW7">
        <f t="shared" si="22"/>
        <v>0.00027918226090731333</v>
      </c>
      <c r="CX7">
        <f t="shared" si="23"/>
        <v>0.0002791892035114274</v>
      </c>
      <c r="CY7">
        <f t="shared" si="24"/>
        <v>0.0002791892035147366</v>
      </c>
      <c r="CZ7">
        <f t="shared" si="25"/>
        <v>0.0002791892035147366</v>
      </c>
      <c r="DB7" s="4">
        <v>1.78623E-06</v>
      </c>
      <c r="DC7" s="4">
        <v>3.45318524147</v>
      </c>
      <c r="DD7" s="4">
        <v>39.6175083461</v>
      </c>
      <c r="DE7">
        <f t="shared" si="26"/>
        <v>1.3899527991861243E-06</v>
      </c>
      <c r="DF7">
        <f t="shared" si="27"/>
        <v>1.389974065595577E-06</v>
      </c>
      <c r="DG7">
        <f t="shared" si="28"/>
        <v>1.3899740656056528E-06</v>
      </c>
      <c r="DH7">
        <f t="shared" si="29"/>
        <v>1.3899740656056528E-06</v>
      </c>
      <c r="DJ7" s="4">
        <v>9.057E-08</v>
      </c>
      <c r="DK7" s="4">
        <v>4.42544992035</v>
      </c>
      <c r="DL7" s="4">
        <v>35.1640902212</v>
      </c>
      <c r="DM7">
        <f t="shared" si="30"/>
        <v>8.265512558992691E-08</v>
      </c>
      <c r="DN7">
        <f t="shared" si="31"/>
        <v>8.265450258020718E-08</v>
      </c>
      <c r="DO7">
        <f t="shared" si="32"/>
        <v>8.265450257991249E-08</v>
      </c>
      <c r="DP7">
        <f t="shared" si="33"/>
        <v>8.265450257991249E-08</v>
      </c>
      <c r="DR7" s="4">
        <v>7.15E-09</v>
      </c>
      <c r="DS7" s="4">
        <v>1.27409542804</v>
      </c>
      <c r="DT7" s="4">
        <v>182.279606801</v>
      </c>
      <c r="DU7">
        <f t="shared" si="34"/>
        <v>5.1476913236512345E-09</v>
      </c>
      <c r="DV7">
        <f t="shared" si="35"/>
        <v>5.148124092078E-09</v>
      </c>
      <c r="DW7">
        <f t="shared" si="36"/>
        <v>5.148124092283329E-09</v>
      </c>
      <c r="DX7">
        <f t="shared" si="37"/>
        <v>5.148124092283329E-09</v>
      </c>
      <c r="DZ7" s="12"/>
      <c r="EA7" s="12"/>
      <c r="EB7" s="12"/>
      <c r="EH7" s="12"/>
      <c r="EI7" s="12"/>
      <c r="EJ7" s="12"/>
      <c r="EP7" s="4">
        <v>1.96754E-05</v>
      </c>
      <c r="EQ7" s="4">
        <v>4.37778195768</v>
      </c>
      <c r="ER7" s="4">
        <v>1.4844727083</v>
      </c>
      <c r="ES7">
        <f t="shared" si="38"/>
        <v>6.861720491922941E-06</v>
      </c>
      <c r="ET7">
        <f t="shared" si="39"/>
        <v>6.8617073941961815E-06</v>
      </c>
      <c r="EU7">
        <f t="shared" si="40"/>
        <v>6.8617073941899575E-06</v>
      </c>
      <c r="EV7">
        <f t="shared" si="41"/>
        <v>6.8617073941899575E-06</v>
      </c>
      <c r="EX7" s="4">
        <v>1.36448E-06</v>
      </c>
      <c r="EY7" s="4">
        <v>0.47764957338</v>
      </c>
      <c r="EZ7" s="4">
        <v>1.4844727083</v>
      </c>
      <c r="FA7">
        <f t="shared" si="42"/>
        <v>5.342512105409296E-07</v>
      </c>
      <c r="FB7">
        <f t="shared" si="43"/>
        <v>5.34252102330965E-07</v>
      </c>
      <c r="FC7">
        <f t="shared" si="44"/>
        <v>5.342521023313888E-07</v>
      </c>
      <c r="FD7">
        <f t="shared" si="45"/>
        <v>5.342521023313888E-07</v>
      </c>
      <c r="FF7" s="4">
        <v>5.8E-08</v>
      </c>
      <c r="FG7" s="4">
        <v>2.25341847151</v>
      </c>
      <c r="FH7" s="4">
        <v>1.4844727083</v>
      </c>
      <c r="FI7">
        <f t="shared" si="46"/>
        <v>-5.687437696528159E-08</v>
      </c>
      <c r="FJ7">
        <f t="shared" si="47"/>
        <v>-5.687436888845267E-08</v>
      </c>
      <c r="FK7">
        <f t="shared" si="48"/>
        <v>-5.687436888844883E-08</v>
      </c>
      <c r="FL7">
        <f t="shared" si="49"/>
        <v>-5.687436888844883E-08</v>
      </c>
      <c r="FN7" s="4">
        <v>1.85E-09</v>
      </c>
      <c r="FO7" s="4">
        <v>1.04913770083</v>
      </c>
      <c r="FP7" s="4">
        <v>74.7815985673</v>
      </c>
      <c r="FQ7">
        <f t="shared" si="50"/>
        <v>1.7735948434066295E-09</v>
      </c>
      <c r="FR7">
        <f t="shared" si="51"/>
        <v>1.7735760150719297E-09</v>
      </c>
      <c r="FS7">
        <f t="shared" si="52"/>
        <v>1.7735760150630156E-09</v>
      </c>
      <c r="FT7">
        <f t="shared" si="53"/>
        <v>1.7735760150630156E-09</v>
      </c>
      <c r="FV7" s="12"/>
      <c r="FW7" s="12"/>
      <c r="FX7" s="12"/>
      <c r="GL7" s="4">
        <v>0.0027457197</v>
      </c>
      <c r="GM7" s="4">
        <v>1.84552256801</v>
      </c>
      <c r="GN7" s="4">
        <v>175.1660598002</v>
      </c>
      <c r="GO7">
        <f t="shared" si="54"/>
        <v>-0.0003455699471183087</v>
      </c>
      <c r="GP7">
        <f t="shared" si="55"/>
        <v>-0.0003453416496403945</v>
      </c>
      <c r="GQ7">
        <f t="shared" si="56"/>
        <v>-0.0003453416495320089</v>
      </c>
      <c r="GR7">
        <f t="shared" si="57"/>
        <v>-0.0003453416495320089</v>
      </c>
      <c r="GT7" s="4">
        <v>1.463924E-05</v>
      </c>
      <c r="GU7" s="4">
        <v>1.18417031047</v>
      </c>
      <c r="GV7" s="4">
        <v>33.6796175129</v>
      </c>
      <c r="GW7">
        <f t="shared" si="58"/>
        <v>-5.144658524123493E-06</v>
      </c>
      <c r="GX7">
        <f t="shared" si="59"/>
        <v>-5.144437661544575E-06</v>
      </c>
      <c r="GY7">
        <f t="shared" si="60"/>
        <v>-5.1444376614394E-06</v>
      </c>
      <c r="GZ7">
        <f t="shared" si="61"/>
        <v>-5.1444376614394E-06</v>
      </c>
      <c r="HB7" s="4">
        <v>1.27141E-06</v>
      </c>
      <c r="HC7" s="4">
        <v>2.84786298079</v>
      </c>
      <c r="HD7" s="4">
        <v>35.1640902212</v>
      </c>
      <c r="HE7">
        <f t="shared" si="62"/>
        <v>-5.276580641974099E-07</v>
      </c>
      <c r="HF7">
        <f t="shared" si="63"/>
        <v>-5.276775265526525E-07</v>
      </c>
      <c r="HG7">
        <f t="shared" si="64"/>
        <v>-5.276775265618579E-07</v>
      </c>
      <c r="HH7">
        <f t="shared" si="65"/>
        <v>-5.276775265618579E-07</v>
      </c>
      <c r="HJ7" s="4">
        <v>6.448E-08</v>
      </c>
      <c r="HK7" s="4">
        <v>5.19003066847</v>
      </c>
      <c r="HL7" s="4">
        <v>31.019488637</v>
      </c>
      <c r="HM7">
        <f aca="true" t="shared" si="66" ref="HM7:HM22">HJ7*COS(HK7+HL7*$C$53)</f>
        <v>-3.163498469099793E-08</v>
      </c>
      <c r="HN7">
        <f aca="true" t="shared" si="67" ref="HN7:HN22">HJ7*COS(HK7+HL7*$C$74)</f>
        <v>-3.163415076683442E-08</v>
      </c>
      <c r="HO7">
        <f aca="true" t="shared" si="68" ref="HO7:HO22">HJ7*COS(HK7+HL7*$C$95)</f>
        <v>-3.1634150766438376E-08</v>
      </c>
      <c r="HP7">
        <f aca="true" t="shared" si="69" ref="HP7:HP22">HJ7*COS(HK7+HL7*$C$116)</f>
        <v>-3.1634150766438376E-08</v>
      </c>
      <c r="HR7" s="4">
        <v>2.295E-08</v>
      </c>
      <c r="HS7" s="4">
        <v>5.67776133184</v>
      </c>
      <c r="HT7" s="4">
        <v>168.0525127994</v>
      </c>
      <c r="HU7">
        <f t="shared" si="4"/>
        <v>2.117877243284347E-08</v>
      </c>
      <c r="HV7">
        <f t="shared" si="5"/>
        <v>2.117806147350339E-08</v>
      </c>
      <c r="HW7">
        <f t="shared" si="6"/>
        <v>2.117806147316561E-08</v>
      </c>
      <c r="HX7">
        <f t="shared" si="7"/>
        <v>2.117806147316561E-08</v>
      </c>
    </row>
    <row r="8" spans="1:236" s="10" customFormat="1" ht="12.75">
      <c r="A8" s="27">
        <f>33.5/F128/60</f>
        <v>0.01845160994019497</v>
      </c>
      <c r="B8" s="17"/>
      <c r="C8" s="27">
        <f>60*DEGREES(ASIN(6378.14/F128/149597870))</f>
        <v>0.00484376683300023</v>
      </c>
      <c r="D8" s="17"/>
      <c r="E8" s="28">
        <f>F167</f>
        <v>7.917180029932262</v>
      </c>
      <c r="F8" s="16"/>
      <c r="J8"/>
      <c r="K8"/>
      <c r="L8"/>
      <c r="M8" s="4">
        <v>2.342687E-05</v>
      </c>
      <c r="N8" s="4">
        <v>6.13516237631</v>
      </c>
      <c r="O8" s="4">
        <v>3930.2096962196</v>
      </c>
      <c r="P8">
        <f t="shared" si="8"/>
        <v>2.330580590241794E-05</v>
      </c>
      <c r="Q8"/>
      <c r="R8" s="4">
        <v>7.2122E-07</v>
      </c>
      <c r="S8" s="4">
        <v>1.13846158196</v>
      </c>
      <c r="T8" s="4">
        <v>529.6909650946</v>
      </c>
      <c r="U8">
        <f t="shared" si="9"/>
        <v>9.921721124738367E-08</v>
      </c>
      <c r="V8"/>
      <c r="W8" s="4">
        <v>8.937E-08</v>
      </c>
      <c r="X8" s="4">
        <v>2.05705419118</v>
      </c>
      <c r="Y8" s="4">
        <v>77713.7714681205</v>
      </c>
      <c r="Z8">
        <f t="shared" si="10"/>
        <v>4.20987254650169E-08</v>
      </c>
      <c r="AA8"/>
      <c r="AB8" s="4">
        <v>4.02E-09</v>
      </c>
      <c r="AC8" s="4">
        <v>3.78682982419</v>
      </c>
      <c r="AD8" s="4">
        <v>553.5694028424</v>
      </c>
      <c r="AE8">
        <f t="shared" si="11"/>
        <v>1.0275172253749708E-09</v>
      </c>
      <c r="AF8"/>
      <c r="AG8" s="4">
        <v>1.3E-10</v>
      </c>
      <c r="AH8" s="4">
        <v>0.48794833701</v>
      </c>
      <c r="AI8" s="4">
        <v>77713.7714681205</v>
      </c>
      <c r="AJ8">
        <f t="shared" si="12"/>
        <v>1.1477643697576859E-10</v>
      </c>
      <c r="AK8"/>
      <c r="AL8" s="4"/>
      <c r="AM8" s="4"/>
      <c r="AN8" s="4"/>
      <c r="AO8"/>
      <c r="AP8"/>
      <c r="AQ8" s="4">
        <v>1.8141E-07</v>
      </c>
      <c r="AR8" s="4">
        <v>4.98367470263</v>
      </c>
      <c r="AS8" s="4">
        <v>6283.0758499914</v>
      </c>
      <c r="AT8">
        <f t="shared" si="13"/>
        <v>1.456564269536121E-07</v>
      </c>
      <c r="AU8"/>
      <c r="AV8" s="4">
        <v>1.301E-08</v>
      </c>
      <c r="AW8" s="4">
        <v>2.18890066314</v>
      </c>
      <c r="AX8" s="4">
        <v>9437.762934887</v>
      </c>
      <c r="AY8">
        <f t="shared" si="14"/>
        <v>1.1792772491199507E-08</v>
      </c>
      <c r="AZ8"/>
      <c r="BA8" s="4">
        <v>9E-10</v>
      </c>
      <c r="BB8" s="4">
        <v>0.37899871725</v>
      </c>
      <c r="BC8" s="4">
        <v>2352.8661537718</v>
      </c>
      <c r="BD8">
        <f t="shared" si="15"/>
        <v>-5.798151733258951E-10</v>
      </c>
      <c r="BE8"/>
      <c r="BF8" s="4">
        <v>8E-11</v>
      </c>
      <c r="BG8" s="4">
        <v>2.42003508927</v>
      </c>
      <c r="BH8" s="4">
        <v>5753.3848848968</v>
      </c>
      <c r="BI8">
        <f t="shared" si="16"/>
        <v>6.38681718235957E-11</v>
      </c>
      <c r="BJ8"/>
      <c r="BK8" s="4"/>
      <c r="BL8" s="4"/>
      <c r="BM8" s="4"/>
      <c r="BN8"/>
      <c r="BO8"/>
      <c r="BP8" s="4">
        <v>5.42444E-06</v>
      </c>
      <c r="BQ8" s="4">
        <v>4.56409149777</v>
      </c>
      <c r="BR8" s="4">
        <v>3930.2096962196</v>
      </c>
      <c r="BS8">
        <f t="shared" si="17"/>
        <v>-5.522368297438614E-07</v>
      </c>
      <c r="BT8"/>
      <c r="BU8" s="4">
        <v>1.0078E-07</v>
      </c>
      <c r="BV8" s="4">
        <v>5.91378194648</v>
      </c>
      <c r="BW8" s="4">
        <v>10977.078804699</v>
      </c>
      <c r="BX8">
        <f t="shared" si="18"/>
        <v>2.2490505052254866E-08</v>
      </c>
      <c r="BY8"/>
      <c r="BZ8" s="4">
        <v>1.013E-08</v>
      </c>
      <c r="CA8" s="4">
        <v>2.81456417694</v>
      </c>
      <c r="CB8" s="4">
        <v>5223.6939198022</v>
      </c>
      <c r="CC8">
        <f t="shared" si="19"/>
        <v>-9.029610300687262E-09</v>
      </c>
      <c r="CE8" s="11">
        <v>1.6E-10</v>
      </c>
      <c r="CF8" s="11">
        <v>4.26011484232</v>
      </c>
      <c r="CG8" s="11">
        <v>6525.8044539654</v>
      </c>
      <c r="CH8">
        <f t="shared" si="20"/>
        <v>1.4926157303606516E-10</v>
      </c>
      <c r="CJ8" s="11">
        <v>5E-11</v>
      </c>
      <c r="CK8" s="11">
        <v>4.07695126049</v>
      </c>
      <c r="CL8" s="11">
        <v>6127.6554505572</v>
      </c>
      <c r="CM8">
        <f t="shared" si="21"/>
        <v>2.693637792488653E-11</v>
      </c>
      <c r="CO8" s="11"/>
      <c r="CP8" s="11"/>
      <c r="CQ8" s="11"/>
      <c r="CT8" s="11">
        <v>0.00016482741</v>
      </c>
      <c r="CU8" s="11">
        <v>7.729261E-05</v>
      </c>
      <c r="CV8" s="11">
        <v>491.5579294568</v>
      </c>
      <c r="CW8">
        <f t="shared" si="22"/>
        <v>0.00010326105631997439</v>
      </c>
      <c r="CX8">
        <f t="shared" si="23"/>
        <v>0.00010329127004387288</v>
      </c>
      <c r="CY8">
        <f t="shared" si="24"/>
        <v>0.00010329127005824214</v>
      </c>
      <c r="CZ8">
        <f t="shared" si="25"/>
        <v>0.00010329127005824214</v>
      </c>
      <c r="DB8" s="11">
        <v>1.06537E-06</v>
      </c>
      <c r="DC8" s="11">
        <v>2.45126138334</v>
      </c>
      <c r="DD8" s="11">
        <v>4.4534181249</v>
      </c>
      <c r="DE8">
        <f t="shared" si="26"/>
        <v>-1.9974775291713998E-07</v>
      </c>
      <c r="DF8">
        <f t="shared" si="27"/>
        <v>-1.9974998280431026E-07</v>
      </c>
      <c r="DG8">
        <f t="shared" si="28"/>
        <v>-1.997499828053661E-07</v>
      </c>
      <c r="DH8">
        <f t="shared" si="29"/>
        <v>-1.997499828053661E-07</v>
      </c>
      <c r="DJ8" s="11">
        <v>5.223E-08</v>
      </c>
      <c r="DK8" s="11">
        <v>0.67427930044</v>
      </c>
      <c r="DL8" s="11">
        <v>168.0525127994</v>
      </c>
      <c r="DM8">
        <f t="shared" si="30"/>
        <v>3.3106987874514527E-08</v>
      </c>
      <c r="DN8">
        <f t="shared" si="31"/>
        <v>3.3110236033879014E-08</v>
      </c>
      <c r="DO8">
        <f t="shared" si="32"/>
        <v>3.311023603542202E-08</v>
      </c>
      <c r="DP8">
        <f t="shared" si="33"/>
        <v>3.311023603542202E-08</v>
      </c>
      <c r="DR8" s="11">
        <v>5.37E-09</v>
      </c>
      <c r="DS8" s="11">
        <v>5.23632185196</v>
      </c>
      <c r="DT8" s="11">
        <v>484.444382456</v>
      </c>
      <c r="DU8">
        <f t="shared" si="34"/>
        <v>5.257194092426783E-09</v>
      </c>
      <c r="DV8">
        <f t="shared" si="35"/>
        <v>5.257447743805956E-09</v>
      </c>
      <c r="DW8">
        <f t="shared" si="36"/>
        <v>5.257447743926315E-09</v>
      </c>
      <c r="DX8">
        <f t="shared" si="37"/>
        <v>5.257447743926315E-09</v>
      </c>
      <c r="DZ8" s="4"/>
      <c r="EA8" s="4"/>
      <c r="EB8" s="4"/>
      <c r="EH8" s="4"/>
      <c r="EI8" s="4"/>
      <c r="EJ8" s="4"/>
      <c r="EP8" s="11">
        <v>1.015137E-05</v>
      </c>
      <c r="EQ8" s="11">
        <v>3.21561035875</v>
      </c>
      <c r="ER8" s="11">
        <v>35.1640902212</v>
      </c>
      <c r="ES8">
        <f t="shared" si="38"/>
        <v>-6.108977918261197E-07</v>
      </c>
      <c r="ET8">
        <f t="shared" si="39"/>
        <v>-6.110682806137543E-07</v>
      </c>
      <c r="EU8">
        <f t="shared" si="40"/>
        <v>-6.110682806943933E-07</v>
      </c>
      <c r="EV8">
        <f t="shared" si="41"/>
        <v>-6.110682806943933E-07</v>
      </c>
      <c r="EX8" s="11">
        <v>7.0285E-07</v>
      </c>
      <c r="EY8" s="11">
        <v>6.18782052139</v>
      </c>
      <c r="EZ8" s="11">
        <v>35.1640902212</v>
      </c>
      <c r="FA8">
        <f t="shared" si="42"/>
        <v>1.5995869605835702E-07</v>
      </c>
      <c r="FB8">
        <f t="shared" si="43"/>
        <v>1.5997021127348107E-07</v>
      </c>
      <c r="FC8">
        <f t="shared" si="44"/>
        <v>1.599702112789276E-07</v>
      </c>
      <c r="FD8">
        <f t="shared" si="45"/>
        <v>1.599702112789276E-07</v>
      </c>
      <c r="FF8" s="11">
        <v>4.309E-08</v>
      </c>
      <c r="FG8" s="11">
        <v>1.68126737666</v>
      </c>
      <c r="FH8" s="11">
        <v>35.1640902212</v>
      </c>
      <c r="FI8">
        <f t="shared" si="46"/>
        <v>-4.307783567529088E-08</v>
      </c>
      <c r="FJ8">
        <f t="shared" si="47"/>
        <v>-4.307781844353613E-08</v>
      </c>
      <c r="FK8">
        <f t="shared" si="48"/>
        <v>-4.3077818443527976E-08</v>
      </c>
      <c r="FL8">
        <f t="shared" si="49"/>
        <v>-4.3077818443527976E-08</v>
      </c>
      <c r="FN8" s="11">
        <v>1.55E-09</v>
      </c>
      <c r="FO8" s="11">
        <v>3.62376309338</v>
      </c>
      <c r="FP8" s="11">
        <v>35.1640902212</v>
      </c>
      <c r="FQ8">
        <f t="shared" si="50"/>
        <v>5.284874168327899E-10</v>
      </c>
      <c r="FR8">
        <f t="shared" si="51"/>
        <v>5.284629004668284E-10</v>
      </c>
      <c r="FS8">
        <f t="shared" si="52"/>
        <v>5.284629004552324E-10</v>
      </c>
      <c r="FT8">
        <f t="shared" si="53"/>
        <v>5.284629004552324E-10</v>
      </c>
      <c r="FV8" s="4"/>
      <c r="FW8" s="4"/>
      <c r="FX8" s="4"/>
      <c r="GD8" s="12"/>
      <c r="GE8" s="12"/>
      <c r="GF8" s="12"/>
      <c r="GL8" s="11">
        <v>0.00135134095</v>
      </c>
      <c r="GM8" s="11">
        <v>3.37220607384</v>
      </c>
      <c r="GN8" s="11">
        <v>39.6175083461</v>
      </c>
      <c r="GO8">
        <f t="shared" si="54"/>
        <v>0.0011167544404390383</v>
      </c>
      <c r="GP8">
        <f t="shared" si="55"/>
        <v>0.0011167688640310353</v>
      </c>
      <c r="GQ8">
        <f t="shared" si="56"/>
        <v>0.001116768864037869</v>
      </c>
      <c r="GR8">
        <f t="shared" si="57"/>
        <v>0.001116768864037869</v>
      </c>
      <c r="GT8" s="11">
        <v>1.603165E-05</v>
      </c>
      <c r="GU8" s="11">
        <v>0</v>
      </c>
      <c r="GV8" s="11">
        <v>0</v>
      </c>
      <c r="GW8">
        <f t="shared" si="58"/>
        <v>1.603165E-05</v>
      </c>
      <c r="GX8">
        <f t="shared" si="59"/>
        <v>1.603165E-05</v>
      </c>
      <c r="GY8">
        <f t="shared" si="60"/>
        <v>1.603165E-05</v>
      </c>
      <c r="GZ8">
        <f t="shared" si="61"/>
        <v>1.603165E-05</v>
      </c>
      <c r="HB8" s="11">
        <v>9.9467E-07</v>
      </c>
      <c r="HC8" s="11">
        <v>3.41578558739</v>
      </c>
      <c r="HD8" s="11">
        <v>175.1660598002</v>
      </c>
      <c r="HE8">
        <f t="shared" si="62"/>
        <v>-9.868273111218437E-07</v>
      </c>
      <c r="HF8">
        <f t="shared" si="63"/>
        <v>-9.868377557967652E-07</v>
      </c>
      <c r="HG8">
        <f t="shared" si="64"/>
        <v>-9.868377558017223E-07</v>
      </c>
      <c r="HH8">
        <f t="shared" si="65"/>
        <v>-9.868377558017223E-07</v>
      </c>
      <c r="HJ8" s="4">
        <v>3.655E-08</v>
      </c>
      <c r="HK8" s="4">
        <v>5.91335292846</v>
      </c>
      <c r="HL8" s="4">
        <v>1007.0218005498</v>
      </c>
      <c r="HM8">
        <f t="shared" si="66"/>
        <v>8.702700346798467E-09</v>
      </c>
      <c r="HN8">
        <f t="shared" si="67"/>
        <v>8.685594754233669E-09</v>
      </c>
      <c r="HO8">
        <f t="shared" si="68"/>
        <v>8.685594746096642E-09</v>
      </c>
      <c r="HP8">
        <f t="shared" si="69"/>
        <v>8.685594746096642E-09</v>
      </c>
      <c r="HR8" s="4"/>
      <c r="HS8" s="4"/>
      <c r="HT8" s="4"/>
      <c r="HZ8" s="11"/>
      <c r="IA8" s="11"/>
      <c r="IB8" s="11"/>
    </row>
    <row r="9" spans="10:228" ht="12.75">
      <c r="J9" s="20" t="s">
        <v>52</v>
      </c>
      <c r="K9" t="s">
        <v>53</v>
      </c>
      <c r="L9" t="b">
        <f>AND(-500&lt;A2,A2&lt;=500)</f>
        <v>0</v>
      </c>
      <c r="M9" s="4">
        <v>1.273166E-05</v>
      </c>
      <c r="N9" s="4">
        <v>2.03709655772</v>
      </c>
      <c r="O9" s="4">
        <v>529.6909650946</v>
      </c>
      <c r="P9">
        <f t="shared" si="8"/>
        <v>1.0958128028167131E-05</v>
      </c>
      <c r="R9" s="4">
        <v>6.7768E-07</v>
      </c>
      <c r="S9" s="4">
        <v>1.87472304791</v>
      </c>
      <c r="T9" s="4">
        <v>398.1490034082</v>
      </c>
      <c r="U9">
        <f t="shared" si="9"/>
        <v>-4.640006663114045E-07</v>
      </c>
      <c r="W9" s="4">
        <v>6.952E-08</v>
      </c>
      <c r="X9" s="4">
        <v>0.8267330541</v>
      </c>
      <c r="Y9" s="4">
        <v>775.522611324</v>
      </c>
      <c r="Z9">
        <f t="shared" si="10"/>
        <v>-1.0273459159754E-08</v>
      </c>
      <c r="AB9" s="4">
        <v>7.2E-10</v>
      </c>
      <c r="AC9" s="4">
        <v>4.2976812618</v>
      </c>
      <c r="AD9" s="4">
        <v>6286.5989683404</v>
      </c>
      <c r="AE9">
        <f t="shared" si="11"/>
        <v>-7.193461755158583E-10</v>
      </c>
      <c r="AG9" s="4">
        <v>1E-10</v>
      </c>
      <c r="AH9" s="4">
        <v>5.6480176635</v>
      </c>
      <c r="AI9" s="4">
        <v>6127.6554505572</v>
      </c>
      <c r="AJ9">
        <f t="shared" si="12"/>
        <v>8.423345117254856E-11</v>
      </c>
      <c r="AQ9" s="4">
        <v>1.4443E-07</v>
      </c>
      <c r="AR9" s="4">
        <v>3.70275614914</v>
      </c>
      <c r="AS9" s="4">
        <v>9437.762934887</v>
      </c>
      <c r="AT9">
        <f t="shared" si="13"/>
        <v>-5.3448716727066334E-08</v>
      </c>
      <c r="AV9" s="4">
        <v>1.233E-08</v>
      </c>
      <c r="AW9" s="4">
        <v>4.95222451476</v>
      </c>
      <c r="AX9" s="4">
        <v>10213.285546211</v>
      </c>
      <c r="AY9">
        <f t="shared" si="14"/>
        <v>9.789568153177746E-09</v>
      </c>
      <c r="BA9" s="4">
        <v>8.9E-10</v>
      </c>
      <c r="BB9" s="4">
        <v>6.25807507963</v>
      </c>
      <c r="BC9" s="4">
        <v>10213.285546211</v>
      </c>
      <c r="BD9">
        <f t="shared" si="15"/>
        <v>-3.371737352282694E-10</v>
      </c>
      <c r="BF9" s="4">
        <v>6E-11</v>
      </c>
      <c r="BG9" s="4">
        <v>0.84181087594</v>
      </c>
      <c r="BH9" s="4">
        <v>6275.9623029906</v>
      </c>
      <c r="BI9">
        <f t="shared" si="16"/>
        <v>-5.99997050804506E-11</v>
      </c>
      <c r="BP9" s="4">
        <v>4.7211E-06</v>
      </c>
      <c r="BQ9" s="4">
        <v>3.66100022149</v>
      </c>
      <c r="BR9" s="4">
        <v>5884.9268465832</v>
      </c>
      <c r="BS9">
        <f t="shared" si="17"/>
        <v>1.995944212343706E-06</v>
      </c>
      <c r="BU9" s="4">
        <v>8.634E-08</v>
      </c>
      <c r="BV9" s="4">
        <v>0.27146150602</v>
      </c>
      <c r="BW9" s="4">
        <v>5486.777843175</v>
      </c>
      <c r="BX9">
        <f t="shared" si="18"/>
        <v>2.2337868343728196E-08</v>
      </c>
      <c r="BZ9" s="4">
        <v>8.54E-09</v>
      </c>
      <c r="CA9" s="4">
        <v>3.10878241236</v>
      </c>
      <c r="CB9" s="4">
        <v>1577.3435424478</v>
      </c>
      <c r="CC9">
        <f t="shared" si="19"/>
        <v>2.5850557605560195E-09</v>
      </c>
      <c r="CE9" s="4">
        <v>1.6E-10</v>
      </c>
      <c r="CF9" s="4">
        <v>3.50416887054</v>
      </c>
      <c r="CG9" s="4">
        <v>6256.7775301916</v>
      </c>
      <c r="CH9">
        <f t="shared" si="20"/>
        <v>-9.365765790155935E-11</v>
      </c>
      <c r="CJ9" s="4">
        <v>6E-11</v>
      </c>
      <c r="CK9" s="4">
        <v>3.81514213664</v>
      </c>
      <c r="CL9" s="4">
        <v>149854.400134807</v>
      </c>
      <c r="CM9">
        <f t="shared" si="21"/>
        <v>5.023113545325736E-11</v>
      </c>
      <c r="CT9" s="4">
        <v>9.198582E-05</v>
      </c>
      <c r="CU9" s="4">
        <v>4.93747059924</v>
      </c>
      <c r="CV9" s="4">
        <v>39.6175083461</v>
      </c>
      <c r="CW9">
        <f t="shared" si="22"/>
        <v>-5.1373767031286425E-05</v>
      </c>
      <c r="CX9">
        <f t="shared" si="23"/>
        <v>-5.137232062401291E-05</v>
      </c>
      <c r="CY9">
        <f t="shared" si="24"/>
        <v>-5.13723206233276E-05</v>
      </c>
      <c r="CZ9">
        <f t="shared" si="25"/>
        <v>-5.13723206233276E-05</v>
      </c>
      <c r="DB9" s="4">
        <v>1.05747E-06</v>
      </c>
      <c r="DC9" s="4">
        <v>2.7547932655</v>
      </c>
      <c r="DD9" s="4">
        <v>33.6796175129</v>
      </c>
      <c r="DE9">
        <f t="shared" si="26"/>
        <v>-9.900830633281684E-07</v>
      </c>
      <c r="DF9">
        <f t="shared" si="27"/>
        <v>-9.900890491403727E-07</v>
      </c>
      <c r="DG9">
        <f t="shared" si="28"/>
        <v>-9.90089049143223E-07</v>
      </c>
      <c r="DH9">
        <f t="shared" si="29"/>
        <v>-9.90089049143223E-07</v>
      </c>
      <c r="DJ9" s="4">
        <v>5.201E-08</v>
      </c>
      <c r="DK9" s="4">
        <v>3.02338671812</v>
      </c>
      <c r="DL9" s="4">
        <v>182.279606801</v>
      </c>
      <c r="DM9">
        <f t="shared" si="30"/>
        <v>-4.2170730485390994E-08</v>
      </c>
      <c r="DN9">
        <f t="shared" si="31"/>
        <v>-4.216807535044821E-08</v>
      </c>
      <c r="DO9">
        <f t="shared" si="32"/>
        <v>-4.216807534918834E-08</v>
      </c>
      <c r="DP9">
        <f t="shared" si="33"/>
        <v>-4.216807534918834E-08</v>
      </c>
      <c r="DR9" s="11">
        <v>5.23E-09</v>
      </c>
      <c r="DS9" s="11">
        <v>4.16769839601</v>
      </c>
      <c r="DT9" s="11">
        <v>498.6714764576</v>
      </c>
      <c r="DU9">
        <f aca="true" t="shared" si="70" ref="DU9:DU15">DR9*COS(DS9+DT9*$C$53)</f>
        <v>-4.971361517802709E-11</v>
      </c>
      <c r="DV9">
        <f aca="true" t="shared" si="71" ref="DV9:DV15">DR9*COS(DS9+DT9*$C$74)</f>
        <v>-5.096144661680292E-11</v>
      </c>
      <c r="DW9">
        <f aca="true" t="shared" si="72" ref="DW9:DW15">DR9*COS(DS9+DT9*$C$95)</f>
        <v>-5.096144720897865E-11</v>
      </c>
      <c r="DX9">
        <f aca="true" t="shared" si="73" ref="DX9:DX15">DR9*COS(DS9+DT9*$C$116)</f>
        <v>-5.096144720897865E-11</v>
      </c>
      <c r="EP9" s="4">
        <v>6.05767E-06</v>
      </c>
      <c r="EQ9" s="4">
        <v>2.80246601405</v>
      </c>
      <c r="ER9" s="4">
        <v>73.297125859</v>
      </c>
      <c r="ES9">
        <f t="shared" si="38"/>
        <v>4.3315931107602484E-06</v>
      </c>
      <c r="ET9">
        <f t="shared" si="39"/>
        <v>4.3317416227171065E-06</v>
      </c>
      <c r="EU9">
        <f t="shared" si="40"/>
        <v>4.3317416227878744E-06</v>
      </c>
      <c r="EV9">
        <f t="shared" si="41"/>
        <v>4.3317416227878744E-06</v>
      </c>
      <c r="EX9" s="4">
        <v>5.1899E-07</v>
      </c>
      <c r="EY9" s="4">
        <v>5.05221791891</v>
      </c>
      <c r="EZ9" s="4">
        <v>73.297125859</v>
      </c>
      <c r="FA9">
        <f t="shared" si="42"/>
        <v>-5.153960386799259E-07</v>
      </c>
      <c r="FB9">
        <f t="shared" si="43"/>
        <v>-5.153939000326483E-07</v>
      </c>
      <c r="FC9">
        <f t="shared" si="44"/>
        <v>-5.15393900031629E-07</v>
      </c>
      <c r="FD9">
        <f t="shared" si="45"/>
        <v>-5.15393900031629E-07</v>
      </c>
      <c r="FF9" s="4">
        <v>3.502E-08</v>
      </c>
      <c r="FG9" s="4">
        <v>2.39142672984</v>
      </c>
      <c r="FH9" s="4">
        <v>114.3991069134</v>
      </c>
      <c r="FI9">
        <f t="shared" si="46"/>
        <v>-5.213153791873104E-09</v>
      </c>
      <c r="FJ9">
        <f t="shared" si="47"/>
        <v>-5.215049322127408E-09</v>
      </c>
      <c r="FK9">
        <f t="shared" si="48"/>
        <v>-5.215049323028963E-09</v>
      </c>
      <c r="FL9">
        <f t="shared" si="49"/>
        <v>-5.215049323028963E-09</v>
      </c>
      <c r="FN9" s="4">
        <v>1.57E-09</v>
      </c>
      <c r="FO9" s="4">
        <v>3.9419536961</v>
      </c>
      <c r="FP9" s="4">
        <v>1.4844727083</v>
      </c>
      <c r="FQ9">
        <f t="shared" si="50"/>
        <v>-1.2483272546158988E-10</v>
      </c>
      <c r="FR9">
        <f t="shared" si="51"/>
        <v>-1.2483383707687386E-10</v>
      </c>
      <c r="FS9">
        <f t="shared" si="52"/>
        <v>-1.2483383707740206E-10</v>
      </c>
      <c r="FT9">
        <f t="shared" si="53"/>
        <v>-1.2483383707740206E-10</v>
      </c>
      <c r="GL9" s="4">
        <v>0.00121801825</v>
      </c>
      <c r="GM9" s="4">
        <v>5.79754444303</v>
      </c>
      <c r="GN9" s="4">
        <v>76.2660712756</v>
      </c>
      <c r="GO9">
        <f t="shared" si="54"/>
        <v>0.0005171008499200602</v>
      </c>
      <c r="GP9">
        <f t="shared" si="55"/>
        <v>0.0005170606066761625</v>
      </c>
      <c r="GQ9">
        <f t="shared" si="56"/>
        <v>0.0005170606066569799</v>
      </c>
      <c r="GR9">
        <f t="shared" si="57"/>
        <v>0.0005170606066569799</v>
      </c>
      <c r="GT9" s="4">
        <v>1.135773E-05</v>
      </c>
      <c r="GU9" s="4">
        <v>3.91891199655</v>
      </c>
      <c r="GV9" s="4">
        <v>36.6485629295</v>
      </c>
      <c r="GW9">
        <f t="shared" si="58"/>
        <v>1.1040590799354203E-05</v>
      </c>
      <c r="GX9">
        <f t="shared" si="59"/>
        <v>1.1040544061879764E-05</v>
      </c>
      <c r="GY9">
        <f t="shared" si="60"/>
        <v>1.104054406185749E-05</v>
      </c>
      <c r="GZ9">
        <f t="shared" si="61"/>
        <v>1.104054406185749E-05</v>
      </c>
      <c r="HB9" s="4">
        <v>6.4814E-07</v>
      </c>
      <c r="HC9" s="4">
        <v>3.4621406484</v>
      </c>
      <c r="HD9" s="4">
        <v>388.4651552382</v>
      </c>
      <c r="HE9">
        <f t="shared" si="62"/>
        <v>6.192168594323174E-07</v>
      </c>
      <c r="HF9">
        <f t="shared" si="63"/>
        <v>6.191812623344198E-07</v>
      </c>
      <c r="HG9">
        <f t="shared" si="64"/>
        <v>6.19181262317519E-07</v>
      </c>
      <c r="HH9">
        <f t="shared" si="65"/>
        <v>6.19181262317519E-07</v>
      </c>
      <c r="HJ9" s="4">
        <v>3.681E-08</v>
      </c>
      <c r="HK9" s="4">
        <v>1.62865545676</v>
      </c>
      <c r="HL9" s="4">
        <v>388.4651552382</v>
      </c>
      <c r="HM9">
        <f t="shared" si="66"/>
        <v>-1.963267626991189E-08</v>
      </c>
      <c r="HN9">
        <f t="shared" si="67"/>
        <v>-1.9638463463237275E-08</v>
      </c>
      <c r="HO9">
        <f t="shared" si="68"/>
        <v>-1.9638463465983922E-08</v>
      </c>
      <c r="HP9">
        <f t="shared" si="69"/>
        <v>-1.9638463465983922E-08</v>
      </c>
      <c r="HR9" s="11"/>
      <c r="HS9" s="11"/>
      <c r="HT9" s="11"/>
    </row>
    <row r="10" spans="1:236" s="7" customFormat="1" ht="12.75">
      <c r="A10" s="6" t="s">
        <v>88</v>
      </c>
      <c r="B10" s="6" t="s">
        <v>88</v>
      </c>
      <c r="C10" s="6" t="s">
        <v>88</v>
      </c>
      <c r="D10" s="6" t="s">
        <v>88</v>
      </c>
      <c r="E10" s="6" t="s">
        <v>88</v>
      </c>
      <c r="F10" s="6" t="s">
        <v>88</v>
      </c>
      <c r="J10" s="19" t="s">
        <v>50</v>
      </c>
      <c r="K10" s="7">
        <f>K3/100</f>
        <v>-59.999583333333334</v>
      </c>
      <c r="M10" s="4">
        <v>1.324292E-05</v>
      </c>
      <c r="N10" s="4">
        <v>0.74246356352</v>
      </c>
      <c r="O10" s="4">
        <v>11506.7697697936</v>
      </c>
      <c r="P10">
        <f t="shared" si="8"/>
        <v>-1.2500331750973978E-05</v>
      </c>
      <c r="R10" s="4">
        <v>6.7327E-07</v>
      </c>
      <c r="S10" s="4">
        <v>4.40918235168</v>
      </c>
      <c r="T10" s="4">
        <v>5507.5532386674</v>
      </c>
      <c r="U10">
        <f t="shared" si="9"/>
        <v>-5.803551185262011E-07</v>
      </c>
      <c r="W10" s="4">
        <v>5.064E-08</v>
      </c>
      <c r="X10" s="4">
        <v>4.66284525271</v>
      </c>
      <c r="Y10" s="4">
        <v>1577.3435424478</v>
      </c>
      <c r="Z10">
        <f t="shared" si="10"/>
        <v>-4.800102564717776E-08</v>
      </c>
      <c r="AB10" s="4">
        <v>6.7E-10</v>
      </c>
      <c r="AC10" s="4">
        <v>0.90721687647</v>
      </c>
      <c r="AD10" s="4">
        <v>6127.6554505572</v>
      </c>
      <c r="AE10">
        <f t="shared" si="11"/>
        <v>-3.449217158664727E-10</v>
      </c>
      <c r="AG10" s="4">
        <v>8E-11</v>
      </c>
      <c r="AH10" s="4">
        <v>2.84160570605</v>
      </c>
      <c r="AI10" s="4">
        <v>161000.685737674</v>
      </c>
      <c r="AJ10">
        <f t="shared" si="12"/>
        <v>-4.518906281227059E-11</v>
      </c>
      <c r="AL10" s="4"/>
      <c r="AM10" s="4"/>
      <c r="AN10" s="4"/>
      <c r="AQ10" s="4">
        <v>1.4304E-07</v>
      </c>
      <c r="AR10" s="4">
        <v>3.41117857525</v>
      </c>
      <c r="AS10" s="4">
        <v>10213.285546211</v>
      </c>
      <c r="AT10">
        <f t="shared" si="13"/>
        <v>9.030312883059899E-08</v>
      </c>
      <c r="AV10" s="4">
        <v>1.021E-08</v>
      </c>
      <c r="AW10" s="4">
        <v>0.12866660208</v>
      </c>
      <c r="AX10" s="4">
        <v>7860.4193924392</v>
      </c>
      <c r="AY10">
        <f t="shared" si="14"/>
        <v>9.961013423320496E-09</v>
      </c>
      <c r="BA10" s="4">
        <v>7.5E-10</v>
      </c>
      <c r="BB10" s="4">
        <v>0.84213523741</v>
      </c>
      <c r="BC10" s="4">
        <v>167621.575850861</v>
      </c>
      <c r="BD10">
        <f t="shared" si="15"/>
        <v>1.1086232927048829E-10</v>
      </c>
      <c r="BF10" s="4">
        <v>6E-11</v>
      </c>
      <c r="BG10" s="4">
        <v>5.40160929468</v>
      </c>
      <c r="BH10" s="4">
        <v>1577.3435424478</v>
      </c>
      <c r="BI10">
        <f t="shared" si="16"/>
        <v>-5.491890995765783E-11</v>
      </c>
      <c r="BK10" s="4"/>
      <c r="BL10" s="4"/>
      <c r="BM10" s="4"/>
      <c r="BP10" s="4">
        <v>3.2878E-06</v>
      </c>
      <c r="BQ10" s="4">
        <v>5.89983646482</v>
      </c>
      <c r="BR10" s="4">
        <v>5223.6939198022</v>
      </c>
      <c r="BS10">
        <f t="shared" si="17"/>
        <v>3.0098976870350053E-06</v>
      </c>
      <c r="BU10" s="4">
        <v>8.654E-08</v>
      </c>
      <c r="BV10" s="4">
        <v>1.42046854427</v>
      </c>
      <c r="BW10" s="4">
        <v>6275.9623029906</v>
      </c>
      <c r="BX10">
        <f t="shared" si="18"/>
        <v>-7.25991116404251E-08</v>
      </c>
      <c r="BZ10" s="4">
        <v>1.102E-08</v>
      </c>
      <c r="CA10" s="4">
        <v>2.84173992403</v>
      </c>
      <c r="CB10" s="4">
        <v>161000.685737674</v>
      </c>
      <c r="CC10">
        <f t="shared" si="19"/>
        <v>-6.226013860216299E-09</v>
      </c>
      <c r="CE10" s="4">
        <v>1.4E-10</v>
      </c>
      <c r="CF10" s="4">
        <v>3.62127621114</v>
      </c>
      <c r="CG10" s="4">
        <v>25132.3033999656</v>
      </c>
      <c r="CH10">
        <f t="shared" si="20"/>
        <v>5.170336946179161E-11</v>
      </c>
      <c r="CJ10" s="4">
        <v>3E-11</v>
      </c>
      <c r="CK10" s="4">
        <v>1.28175749811</v>
      </c>
      <c r="CL10" s="4">
        <v>6286.5989683404</v>
      </c>
      <c r="CM10">
        <f t="shared" si="21"/>
        <v>2.9576185015740004E-11</v>
      </c>
      <c r="CO10" s="4"/>
      <c r="CP10" s="4"/>
      <c r="CQ10" s="4"/>
      <c r="CT10" s="12">
        <v>8.994249E-05</v>
      </c>
      <c r="CU10" s="12">
        <v>0.27462142569</v>
      </c>
      <c r="CV10" s="12">
        <v>175.1660598002</v>
      </c>
      <c r="CW10">
        <f t="shared" si="22"/>
        <v>8.922848084379912E-05</v>
      </c>
      <c r="CX10">
        <f t="shared" si="23"/>
        <v>8.922942850238028E-05</v>
      </c>
      <c r="CY10">
        <f t="shared" si="24"/>
        <v>8.922942850283003E-05</v>
      </c>
      <c r="CZ10">
        <f t="shared" si="25"/>
        <v>8.922942850283003E-05</v>
      </c>
      <c r="DB10" s="12">
        <v>7.2684E-07</v>
      </c>
      <c r="DC10" s="12">
        <v>5.48724732699</v>
      </c>
      <c r="DD10" s="12">
        <v>36.6485629295</v>
      </c>
      <c r="DE10">
        <f t="shared" si="26"/>
        <v>1.7229937960818392E-07</v>
      </c>
      <c r="DF10">
        <f t="shared" si="27"/>
        <v>1.7231176175746847E-07</v>
      </c>
      <c r="DG10">
        <f t="shared" si="28"/>
        <v>1.723117617633688E-07</v>
      </c>
      <c r="DH10">
        <f t="shared" si="29"/>
        <v>1.723117617633688E-07</v>
      </c>
      <c r="DJ10" s="12">
        <v>4.288E-08</v>
      </c>
      <c r="DK10" s="12">
        <v>3.84351844003</v>
      </c>
      <c r="DL10" s="12">
        <v>114.3991069134</v>
      </c>
      <c r="DM10">
        <f t="shared" si="30"/>
        <v>4.13479008928732E-08</v>
      </c>
      <c r="DN10">
        <f t="shared" si="31"/>
        <v>4.1347279026408495E-08</v>
      </c>
      <c r="DO10">
        <f t="shared" si="32"/>
        <v>4.134727902611269E-08</v>
      </c>
      <c r="DP10">
        <f t="shared" si="33"/>
        <v>4.134727902611269E-08</v>
      </c>
      <c r="DR10" s="11">
        <v>6.64E-09</v>
      </c>
      <c r="DS10" s="11">
        <v>0.55871435877</v>
      </c>
      <c r="DT10" s="11">
        <v>31.019488637</v>
      </c>
      <c r="DU10">
        <f t="shared" si="70"/>
        <v>-5.503106762247596E-09</v>
      </c>
      <c r="DV10">
        <f t="shared" si="71"/>
        <v>-5.503161908300531E-09</v>
      </c>
      <c r="DW10">
        <f t="shared" si="72"/>
        <v>-5.503161908326719E-09</v>
      </c>
      <c r="DX10">
        <f t="shared" si="73"/>
        <v>-5.503161908326719E-09</v>
      </c>
      <c r="DZ10" s="4"/>
      <c r="EA10" s="4"/>
      <c r="EB10" s="4"/>
      <c r="EH10" s="4"/>
      <c r="EI10" s="4"/>
      <c r="EJ10" s="4"/>
      <c r="EP10" s="12">
        <v>5.94878E-06</v>
      </c>
      <c r="EQ10" s="12">
        <v>2.12892708114</v>
      </c>
      <c r="ER10" s="12">
        <v>41.1019810544</v>
      </c>
      <c r="ES10">
        <f t="shared" si="38"/>
        <v>5.942578587698175E-06</v>
      </c>
      <c r="ET10">
        <f t="shared" si="39"/>
        <v>5.942583927069902E-06</v>
      </c>
      <c r="EU10">
        <f t="shared" si="40"/>
        <v>5.942583927072433E-06</v>
      </c>
      <c r="EV10">
        <f t="shared" si="41"/>
        <v>5.942583927072433E-06</v>
      </c>
      <c r="EX10" s="12">
        <v>3.7273E-07</v>
      </c>
      <c r="EY10" s="12">
        <v>4.89476629246</v>
      </c>
      <c r="EZ10" s="12">
        <v>41.1019810544</v>
      </c>
      <c r="FA10">
        <f t="shared" si="42"/>
        <v>-3.5260768709933685E-07</v>
      </c>
      <c r="FB10">
        <f t="shared" si="43"/>
        <v>-3.5260531111204543E-07</v>
      </c>
      <c r="FC10">
        <f t="shared" si="44"/>
        <v>-3.526053111109191E-07</v>
      </c>
      <c r="FD10">
        <f t="shared" si="45"/>
        <v>-3.526053111109191E-07</v>
      </c>
      <c r="FF10" s="12">
        <v>2.649E-08</v>
      </c>
      <c r="FG10" s="12">
        <v>0.65061457644</v>
      </c>
      <c r="FH10" s="12">
        <v>73.297125859</v>
      </c>
      <c r="FI10">
        <f t="shared" si="46"/>
        <v>5.081729709842707E-09</v>
      </c>
      <c r="FJ10">
        <f t="shared" si="47"/>
        <v>5.080817933676989E-09</v>
      </c>
      <c r="FK10">
        <f t="shared" si="48"/>
        <v>5.080817933242509E-09</v>
      </c>
      <c r="FL10">
        <f t="shared" si="49"/>
        <v>5.080817933242509E-09</v>
      </c>
      <c r="FN10" s="4"/>
      <c r="FO10" s="4"/>
      <c r="FP10" s="4"/>
      <c r="FQ10"/>
      <c r="FR10"/>
      <c r="FS10"/>
      <c r="FT10"/>
      <c r="FV10" s="4"/>
      <c r="FW10" s="4"/>
      <c r="FX10" s="4"/>
      <c r="GD10" s="4"/>
      <c r="GE10" s="4"/>
      <c r="GF10" s="4"/>
      <c r="GL10" s="12">
        <v>0.00100895397</v>
      </c>
      <c r="GM10" s="12">
        <v>0.37702748681</v>
      </c>
      <c r="GN10" s="12">
        <v>73.297125859</v>
      </c>
      <c r="GO10">
        <f t="shared" si="54"/>
        <v>-8.118817913496649E-05</v>
      </c>
      <c r="GP10">
        <f t="shared" si="55"/>
        <v>-8.122344925173287E-05</v>
      </c>
      <c r="GQ10">
        <f t="shared" si="56"/>
        <v>-8.122344926853975E-05</v>
      </c>
      <c r="GR10">
        <f t="shared" si="57"/>
        <v>-8.122344926853975E-05</v>
      </c>
      <c r="GT10" s="12">
        <v>8.9765E-06</v>
      </c>
      <c r="GU10" s="12">
        <v>5.24122933533</v>
      </c>
      <c r="GV10" s="12">
        <v>388.4651552382</v>
      </c>
      <c r="GW10">
        <f t="shared" si="58"/>
        <v>8.20890096577239E-07</v>
      </c>
      <c r="GX10">
        <f t="shared" si="59"/>
        <v>8.225515631441743E-07</v>
      </c>
      <c r="GY10">
        <f t="shared" si="60"/>
        <v>8.225515639327582E-07</v>
      </c>
      <c r="GZ10">
        <f t="shared" si="61"/>
        <v>8.225515639327582E-07</v>
      </c>
      <c r="HB10" s="12">
        <v>7.7286E-07</v>
      </c>
      <c r="HC10" s="12">
        <v>0.01659281785</v>
      </c>
      <c r="HD10" s="12">
        <v>491.5579294568</v>
      </c>
      <c r="HE10">
        <f t="shared" si="62"/>
        <v>4.7416677330160573E-07</v>
      </c>
      <c r="HF10">
        <f t="shared" si="63"/>
        <v>4.74310304205951E-07</v>
      </c>
      <c r="HG10">
        <f t="shared" si="64"/>
        <v>4.743103042742126E-07</v>
      </c>
      <c r="HH10">
        <f t="shared" si="65"/>
        <v>4.743103042742126E-07</v>
      </c>
      <c r="HJ10" s="4">
        <v>3.198E-08</v>
      </c>
      <c r="HK10" s="4">
        <v>0.70197118575</v>
      </c>
      <c r="HL10" s="4">
        <v>1558.0534066468</v>
      </c>
      <c r="HM10">
        <f t="shared" si="66"/>
        <v>-2.309737351797055E-08</v>
      </c>
      <c r="HN10">
        <f t="shared" si="67"/>
        <v>-2.308087790541378E-08</v>
      </c>
      <c r="HO10">
        <f t="shared" si="68"/>
        <v>-2.3080877897602416E-08</v>
      </c>
      <c r="HP10">
        <f t="shared" si="69"/>
        <v>-2.3080877897602416E-08</v>
      </c>
      <c r="HR10" s="4"/>
      <c r="HS10" s="4"/>
      <c r="HT10" s="4"/>
      <c r="HZ10" s="12"/>
      <c r="IA10" s="12"/>
      <c r="IB10" s="12"/>
    </row>
    <row r="11" spans="10:224" ht="12.75">
      <c r="J11" t="s">
        <v>51</v>
      </c>
      <c r="K11">
        <f>10583.6+K10*(-1014.41+K10*(33.78311+K10*(-5.952053+K10*(-0.1798452+K10*(0.022174192+0.0090316521*K10)))))</f>
        <v>403269103.04612654</v>
      </c>
      <c r="L11">
        <f>K11*L9</f>
        <v>0</v>
      </c>
      <c r="M11" s="4">
        <v>9.01855E-06</v>
      </c>
      <c r="N11" s="4">
        <v>2.04505443513</v>
      </c>
      <c r="O11" s="4">
        <v>26.2983197998</v>
      </c>
      <c r="P11">
        <f t="shared" si="8"/>
        <v>4.933737586165591E-06</v>
      </c>
      <c r="R11" s="4">
        <v>5.9027E-07</v>
      </c>
      <c r="S11" s="4">
        <v>2.8879703846</v>
      </c>
      <c r="T11" s="4">
        <v>5223.6939198022</v>
      </c>
      <c r="U11">
        <f t="shared" si="9"/>
        <v>-5.051115795516792E-07</v>
      </c>
      <c r="W11" s="4">
        <v>4.061E-08</v>
      </c>
      <c r="X11" s="4">
        <v>1.03057162962</v>
      </c>
      <c r="Y11" s="4">
        <v>7.1135470008</v>
      </c>
      <c r="Z11">
        <f t="shared" si="10"/>
        <v>3.177882133009822E-08</v>
      </c>
      <c r="AB11" s="4">
        <v>3.6E-10</v>
      </c>
      <c r="AC11" s="4">
        <v>5.24029648014</v>
      </c>
      <c r="AD11" s="4">
        <v>6438.496249425601</v>
      </c>
      <c r="AE11">
        <f t="shared" si="11"/>
        <v>-2.0952116758811685E-11</v>
      </c>
      <c r="AG11" s="4">
        <v>2E-11</v>
      </c>
      <c r="AH11" s="4">
        <v>0.54912904658</v>
      </c>
      <c r="AI11" s="4">
        <v>6438.496249425601</v>
      </c>
      <c r="AJ11">
        <f t="shared" si="12"/>
        <v>-1.9936902587643052E-11</v>
      </c>
      <c r="AQ11" s="4">
        <v>1.1246E-07</v>
      </c>
      <c r="AR11" s="4">
        <v>4.8282069053</v>
      </c>
      <c r="AS11" s="4">
        <v>14143.4952424306</v>
      </c>
      <c r="AT11">
        <f t="shared" si="13"/>
        <v>9.432699836642205E-08</v>
      </c>
      <c r="AV11" s="4">
        <v>9.82E-09</v>
      </c>
      <c r="AW11" s="4">
        <v>0.09005453285</v>
      </c>
      <c r="AX11" s="4">
        <v>14143.4952424306</v>
      </c>
      <c r="AY11">
        <f t="shared" si="14"/>
        <v>-5.133041745977871E-09</v>
      </c>
      <c r="BA11" s="4">
        <v>5.2E-10</v>
      </c>
      <c r="BB11" s="4">
        <v>1.70501566089</v>
      </c>
      <c r="BC11" s="4">
        <v>14143.4952424306</v>
      </c>
      <c r="BD11">
        <f t="shared" si="15"/>
        <v>-4.3087169689126543E-10</v>
      </c>
      <c r="BF11" s="4">
        <v>7E-11</v>
      </c>
      <c r="BG11" s="4">
        <v>2.73399865247</v>
      </c>
      <c r="BH11" s="4">
        <v>6309.3741697912</v>
      </c>
      <c r="BI11">
        <f t="shared" si="16"/>
        <v>-4.501199082714254E-12</v>
      </c>
      <c r="BP11" s="4">
        <v>3.45983E-06</v>
      </c>
      <c r="BQ11" s="4">
        <v>0.96368617687</v>
      </c>
      <c r="BR11" s="4">
        <v>5507.5532386674</v>
      </c>
      <c r="BS11">
        <f t="shared" si="17"/>
        <v>2.3208563620057666E-06</v>
      </c>
      <c r="BU11" s="4">
        <v>5.069E-08</v>
      </c>
      <c r="BV11" s="4">
        <v>1.68613426734</v>
      </c>
      <c r="BW11" s="4">
        <v>5088.6288397668</v>
      </c>
      <c r="BX11">
        <f t="shared" si="18"/>
        <v>-3.276090786360032E-08</v>
      </c>
      <c r="BZ11" s="4">
        <v>6.48E-09</v>
      </c>
      <c r="CA11" s="4">
        <v>5.47349498544</v>
      </c>
      <c r="CB11" s="4">
        <v>775.522611324</v>
      </c>
      <c r="CC11">
        <f t="shared" si="19"/>
        <v>-6.332258881482735E-09</v>
      </c>
      <c r="CE11" s="4">
        <v>1.1E-10</v>
      </c>
      <c r="CF11" s="4">
        <v>4.39200958819</v>
      </c>
      <c r="CG11" s="4">
        <v>4705.7323075436</v>
      </c>
      <c r="CH11">
        <f t="shared" si="20"/>
        <v>-3.477759943188895E-11</v>
      </c>
      <c r="CT11" s="4">
        <v>4.216235E-05</v>
      </c>
      <c r="CU11" s="4">
        <v>1.98711914364</v>
      </c>
      <c r="CV11" s="4">
        <v>73.297125859</v>
      </c>
      <c r="CW11">
        <f t="shared" si="22"/>
        <v>4.212646773989252E-05</v>
      </c>
      <c r="CX11">
        <f t="shared" si="23"/>
        <v>4.2126406722158085E-05</v>
      </c>
      <c r="CY11">
        <f t="shared" si="24"/>
        <v>4.2126406722129E-05</v>
      </c>
      <c r="CZ11">
        <f t="shared" si="25"/>
        <v>4.2126406722129E-05</v>
      </c>
      <c r="DB11" s="4">
        <v>5.7069E-07</v>
      </c>
      <c r="DC11" s="4">
        <v>5.2164980497</v>
      </c>
      <c r="DD11" s="4">
        <v>0.5212648618</v>
      </c>
      <c r="DE11">
        <f t="shared" si="26"/>
        <v>2.8570583620278934E-07</v>
      </c>
      <c r="DF11">
        <f t="shared" si="27"/>
        <v>2.8570595941844136E-07</v>
      </c>
      <c r="DG11">
        <f t="shared" si="28"/>
        <v>2.8570595941850017E-07</v>
      </c>
      <c r="DH11">
        <f t="shared" si="29"/>
        <v>2.8570595941850017E-07</v>
      </c>
      <c r="DJ11" s="4">
        <v>3.925E-08</v>
      </c>
      <c r="DK11" s="4">
        <v>3.53214557374</v>
      </c>
      <c r="DL11" s="4">
        <v>484.444382456</v>
      </c>
      <c r="DM11">
        <f t="shared" si="30"/>
        <v>2.8216880777766594E-09</v>
      </c>
      <c r="DN11">
        <f t="shared" si="31"/>
        <v>2.8126135953264487E-09</v>
      </c>
      <c r="DO11">
        <f t="shared" si="32"/>
        <v>2.8126135910181356E-09</v>
      </c>
      <c r="DP11">
        <f t="shared" si="33"/>
        <v>2.8126135910181356E-09</v>
      </c>
      <c r="DR11" s="11">
        <v>3.01E-09</v>
      </c>
      <c r="DS11" s="11">
        <v>2.69253200796</v>
      </c>
      <c r="DT11" s="11">
        <v>7.1135470008</v>
      </c>
      <c r="DU11">
        <f t="shared" si="70"/>
        <v>-2.0806905714885467E-09</v>
      </c>
      <c r="DV11">
        <f t="shared" si="71"/>
        <v>-2.080683168360545E-09</v>
      </c>
      <c r="DW11">
        <f t="shared" si="72"/>
        <v>-2.0806831683570214E-09</v>
      </c>
      <c r="DX11">
        <f t="shared" si="73"/>
        <v>-2.0806831683570214E-09</v>
      </c>
      <c r="EP11" s="4">
        <v>5.88805E-06</v>
      </c>
      <c r="EQ11" s="4">
        <v>3.18655882497</v>
      </c>
      <c r="ER11" s="4">
        <v>2.9689454166</v>
      </c>
      <c r="ES11">
        <f t="shared" si="38"/>
        <v>-8.458272087826505E-07</v>
      </c>
      <c r="ET11">
        <f t="shared" si="39"/>
        <v>-8.458354864049248E-07</v>
      </c>
      <c r="EU11">
        <f t="shared" si="40"/>
        <v>-8.458354864088581E-07</v>
      </c>
      <c r="EV11">
        <f t="shared" si="41"/>
        <v>-8.458354864088581E-07</v>
      </c>
      <c r="EX11" s="4">
        <v>4.2568E-07</v>
      </c>
      <c r="EY11" s="4">
        <v>0.30721737205</v>
      </c>
      <c r="EZ11" s="4">
        <v>114.3991069134</v>
      </c>
      <c r="FA11">
        <f t="shared" si="42"/>
        <v>-3.355437918383146E-07</v>
      </c>
      <c r="FB11">
        <f t="shared" si="43"/>
        <v>-3.355294533455254E-07</v>
      </c>
      <c r="FC11">
        <f t="shared" si="44"/>
        <v>-3.3552945333870546E-07</v>
      </c>
      <c r="FD11">
        <f t="shared" si="45"/>
        <v>-3.3552945333870546E-07</v>
      </c>
      <c r="FF11" s="4">
        <v>1.518E-08</v>
      </c>
      <c r="FG11" s="4">
        <v>0.37600329684</v>
      </c>
      <c r="FH11" s="4">
        <v>213.299095438</v>
      </c>
      <c r="FI11">
        <f t="shared" si="46"/>
        <v>-1.5110278896285442E-08</v>
      </c>
      <c r="FJ11">
        <f t="shared" si="47"/>
        <v>-1.5110130503437397E-08</v>
      </c>
      <c r="FK11">
        <f t="shared" si="48"/>
        <v>-1.511013050336694E-08</v>
      </c>
      <c r="FL11">
        <f t="shared" si="49"/>
        <v>-1.511013050336694E-08</v>
      </c>
      <c r="GL11" s="4">
        <v>0.00069791722</v>
      </c>
      <c r="GM11" s="4">
        <v>3.79617226928</v>
      </c>
      <c r="GN11" s="4">
        <v>2.9689454166</v>
      </c>
      <c r="GO11">
        <f t="shared" si="54"/>
        <v>0.0003132509372124067</v>
      </c>
      <c r="GP11">
        <f t="shared" si="55"/>
        <v>0.000313250051248672</v>
      </c>
      <c r="GQ11">
        <f t="shared" si="56"/>
        <v>0.0003132500512482511</v>
      </c>
      <c r="GR11">
        <f t="shared" si="57"/>
        <v>0.0003132500512482511</v>
      </c>
      <c r="GT11" s="4">
        <v>7.89908E-06</v>
      </c>
      <c r="GU11" s="4">
        <v>0.5331548458</v>
      </c>
      <c r="GV11" s="4">
        <v>168.0525127994</v>
      </c>
      <c r="GW11">
        <f t="shared" si="58"/>
        <v>5.816542383605516E-06</v>
      </c>
      <c r="GX11">
        <f t="shared" si="59"/>
        <v>5.816972108009358E-06</v>
      </c>
      <c r="GY11">
        <f t="shared" si="60"/>
        <v>5.8169721082134925E-06</v>
      </c>
      <c r="GZ11">
        <f t="shared" si="61"/>
        <v>5.8169721082134925E-06</v>
      </c>
      <c r="HB11" s="4">
        <v>4.9509E-07</v>
      </c>
      <c r="HC11" s="4">
        <v>4.06995509133</v>
      </c>
      <c r="HD11" s="4">
        <v>76.2660712756</v>
      </c>
      <c r="HE11">
        <f t="shared" si="62"/>
        <v>-4.7558063455292384E-07</v>
      </c>
      <c r="HF11">
        <f t="shared" si="63"/>
        <v>-4.7558565591260463E-07</v>
      </c>
      <c r="HG11">
        <f t="shared" si="64"/>
        <v>-4.755856559149979E-07</v>
      </c>
      <c r="HH11">
        <f t="shared" si="65"/>
        <v>-4.755856559149979E-07</v>
      </c>
      <c r="HJ11" s="4">
        <v>3.243E-08</v>
      </c>
      <c r="HK11" s="4">
        <v>1.8803566598</v>
      </c>
      <c r="HL11" s="4">
        <v>522.5774180938</v>
      </c>
      <c r="HM11">
        <f t="shared" si="66"/>
        <v>3.065495303963345E-08</v>
      </c>
      <c r="HN11">
        <f t="shared" si="67"/>
        <v>3.0652306151822206E-08</v>
      </c>
      <c r="HO11">
        <f t="shared" si="68"/>
        <v>3.065230615056051E-08</v>
      </c>
      <c r="HP11">
        <f t="shared" si="69"/>
        <v>3.065230615056051E-08</v>
      </c>
    </row>
    <row r="12" spans="1:228" ht="12.75">
      <c r="A12" t="s">
        <v>89</v>
      </c>
      <c r="B12" t="s">
        <v>79</v>
      </c>
      <c r="C12" t="s">
        <v>80</v>
      </c>
      <c r="D12" t="s">
        <v>90</v>
      </c>
      <c r="E12" t="s">
        <v>91</v>
      </c>
      <c r="F12" s="5" t="s">
        <v>93</v>
      </c>
      <c r="M12" s="4">
        <v>1.199167E-05</v>
      </c>
      <c r="N12" s="4">
        <v>1.10962944315</v>
      </c>
      <c r="O12" s="4">
        <v>1577.3435424478</v>
      </c>
      <c r="P12">
        <f t="shared" si="8"/>
        <v>8.888704390693743E-06</v>
      </c>
      <c r="R12" s="4">
        <v>5.5976E-07</v>
      </c>
      <c r="S12" s="4">
        <v>2.17471680261</v>
      </c>
      <c r="T12" s="4">
        <v>155.4203994342</v>
      </c>
      <c r="U12">
        <f t="shared" si="9"/>
        <v>-5.446214735735053E-07</v>
      </c>
      <c r="W12" s="4">
        <v>3.463E-08</v>
      </c>
      <c r="X12" s="4">
        <v>5.14074632811</v>
      </c>
      <c r="Y12" s="4">
        <v>796.2980068164001</v>
      </c>
      <c r="Z12">
        <f t="shared" si="10"/>
        <v>3.36214339088943E-08</v>
      </c>
      <c r="AB12" s="4">
        <v>2.4E-10</v>
      </c>
      <c r="AC12" s="4">
        <v>5.16003960716</v>
      </c>
      <c r="AD12" s="4">
        <v>25132.3033999656</v>
      </c>
      <c r="AE12">
        <f t="shared" si="11"/>
        <v>2.2575783693744942E-10</v>
      </c>
      <c r="AQ12" s="4">
        <v>1.09E-07</v>
      </c>
      <c r="AR12" s="4">
        <v>2.08574562327</v>
      </c>
      <c r="AS12" s="4">
        <v>6812.766815086</v>
      </c>
      <c r="AT12">
        <f t="shared" si="13"/>
        <v>1.2849632936572796E-08</v>
      </c>
      <c r="AV12" s="4">
        <v>8.65E-09</v>
      </c>
      <c r="AW12" s="4">
        <v>1.73949953555</v>
      </c>
      <c r="AX12" s="4">
        <v>3930.2096962196</v>
      </c>
      <c r="AY12">
        <f t="shared" si="14"/>
        <v>-1.8456132230665356E-09</v>
      </c>
      <c r="BA12" s="4">
        <v>5.7E-10</v>
      </c>
      <c r="BB12" s="4">
        <v>6.15295833679</v>
      </c>
      <c r="BC12" s="4">
        <v>12194.0329146209</v>
      </c>
      <c r="BD12">
        <f t="shared" si="15"/>
        <v>-4.2168863450308736E-10</v>
      </c>
      <c r="BP12" s="4">
        <v>3.06784E-06</v>
      </c>
      <c r="BQ12" s="4">
        <v>0.29867139512</v>
      </c>
      <c r="BR12" s="4">
        <v>5573.1428014331</v>
      </c>
      <c r="BS12">
        <f t="shared" si="17"/>
        <v>-3.324089240078949E-08</v>
      </c>
      <c r="BU12" s="4">
        <v>4.985E-08</v>
      </c>
      <c r="BV12" s="4">
        <v>6.01401770704</v>
      </c>
      <c r="BW12" s="4">
        <v>6286.5989683404</v>
      </c>
      <c r="BX12">
        <f t="shared" si="18"/>
        <v>9.32452653470573E-09</v>
      </c>
      <c r="BZ12" s="4">
        <v>6.09E-09</v>
      </c>
      <c r="CA12" s="4">
        <v>1.37969434104</v>
      </c>
      <c r="CB12" s="4">
        <v>6438.496249425601</v>
      </c>
      <c r="CC12">
        <f t="shared" si="19"/>
        <v>-3.7376151031039885E-09</v>
      </c>
      <c r="CE12" s="4">
        <v>1.1E-10</v>
      </c>
      <c r="CF12" s="4">
        <v>5.22327127059</v>
      </c>
      <c r="CG12" s="4">
        <v>6040.3472460174</v>
      </c>
      <c r="CH12">
        <f t="shared" si="20"/>
        <v>4.37505038217494E-11</v>
      </c>
      <c r="CT12" s="4">
        <v>3.364818E-05</v>
      </c>
      <c r="CU12" s="4">
        <v>1.03590121818</v>
      </c>
      <c r="CV12" s="4">
        <v>33.6796175129</v>
      </c>
      <c r="CW12">
        <f t="shared" si="22"/>
        <v>-7.041552412725203E-06</v>
      </c>
      <c r="CX12">
        <f t="shared" si="23"/>
        <v>-7.041022181797618E-06</v>
      </c>
      <c r="CY12">
        <f t="shared" si="24"/>
        <v>-7.041022181545123E-06</v>
      </c>
      <c r="CZ12">
        <f t="shared" si="25"/>
        <v>-7.041022181545123E-06</v>
      </c>
      <c r="DB12" s="4">
        <v>5.7355E-07</v>
      </c>
      <c r="DC12" s="4">
        <v>1.85767603384</v>
      </c>
      <c r="DD12" s="4">
        <v>114.3991069134</v>
      </c>
      <c r="DE12">
        <f t="shared" si="26"/>
        <v>-3.62055386188226E-07</v>
      </c>
      <c r="DF12">
        <f t="shared" si="27"/>
        <v>-3.620797344967353E-07</v>
      </c>
      <c r="DG12">
        <f t="shared" si="28"/>
        <v>-3.620797345083157E-07</v>
      </c>
      <c r="DH12">
        <f t="shared" si="29"/>
        <v>-3.620797345083157E-07</v>
      </c>
      <c r="DJ12" s="4">
        <v>3.741E-08</v>
      </c>
      <c r="DK12" s="4">
        <v>5.90238217874</v>
      </c>
      <c r="DL12" s="4">
        <v>498.6714764576</v>
      </c>
      <c r="DM12">
        <f t="shared" si="30"/>
        <v>3.696507439213206E-08</v>
      </c>
      <c r="DN12">
        <f t="shared" si="31"/>
        <v>3.696644590122266E-08</v>
      </c>
      <c r="DO12">
        <f t="shared" si="32"/>
        <v>3.696644590187303E-08</v>
      </c>
      <c r="DP12">
        <f t="shared" si="33"/>
        <v>3.696644590187303E-08</v>
      </c>
      <c r="DR12" s="11">
        <v>1.94E-09</v>
      </c>
      <c r="DS12" s="11">
        <v>2.05904114139</v>
      </c>
      <c r="DT12" s="11">
        <v>137.0330241624</v>
      </c>
      <c r="DU12">
        <f t="shared" si="70"/>
        <v>1.19413119242087E-09</v>
      </c>
      <c r="DV12">
        <f t="shared" si="71"/>
        <v>1.194030942048445E-09</v>
      </c>
      <c r="DW12">
        <f t="shared" si="72"/>
        <v>1.1940309420008162E-09</v>
      </c>
      <c r="DX12">
        <f t="shared" si="73"/>
        <v>1.1940309420008162E-09</v>
      </c>
      <c r="EP12" s="4">
        <v>4.0183E-06</v>
      </c>
      <c r="EQ12" s="4">
        <v>4.16883287237</v>
      </c>
      <c r="ER12" s="4">
        <v>114.3991069134</v>
      </c>
      <c r="ES12">
        <f t="shared" si="38"/>
        <v>4.011729948988695E-06</v>
      </c>
      <c r="ET12">
        <f t="shared" si="39"/>
        <v>4.0117425155878496E-06</v>
      </c>
      <c r="EU12">
        <f t="shared" si="40"/>
        <v>4.011742515593824E-06</v>
      </c>
      <c r="EV12">
        <f t="shared" si="41"/>
        <v>4.011742515593824E-06</v>
      </c>
      <c r="EX12" s="4">
        <v>3.7104E-07</v>
      </c>
      <c r="EY12" s="4">
        <v>5.75999349109</v>
      </c>
      <c r="EZ12" s="4">
        <v>2.9689454166</v>
      </c>
      <c r="FA12">
        <f t="shared" si="42"/>
        <v>2.425052423124418E-07</v>
      </c>
      <c r="FB12">
        <f t="shared" si="43"/>
        <v>2.4250564124121284E-07</v>
      </c>
      <c r="FC12">
        <f t="shared" si="44"/>
        <v>2.425056412414024E-07</v>
      </c>
      <c r="FD12">
        <f t="shared" si="45"/>
        <v>2.425056412414024E-07</v>
      </c>
      <c r="FF12" s="4">
        <v>1.223E-08</v>
      </c>
      <c r="FG12" s="4">
        <v>1.2311604303</v>
      </c>
      <c r="FH12" s="4">
        <v>2.9689454166</v>
      </c>
      <c r="FI12">
        <f t="shared" si="46"/>
        <v>-1.0559836554054851E-08</v>
      </c>
      <c r="FJ12">
        <f t="shared" si="47"/>
        <v>-1.0559827789847218E-08</v>
      </c>
      <c r="FK12">
        <f t="shared" si="48"/>
        <v>-1.0559827789843054E-08</v>
      </c>
      <c r="FL12">
        <f t="shared" si="49"/>
        <v>-1.0559827789843054E-08</v>
      </c>
      <c r="GL12" s="4">
        <v>0.00046687838</v>
      </c>
      <c r="GM12" s="4">
        <v>5.74937810094</v>
      </c>
      <c r="GN12" s="4">
        <v>33.6796175129</v>
      </c>
      <c r="GO12">
        <f t="shared" si="54"/>
        <v>0.00045643415535968787</v>
      </c>
      <c r="GP12">
        <f t="shared" si="55"/>
        <v>0.00045643573778484146</v>
      </c>
      <c r="GQ12">
        <f t="shared" si="56"/>
        <v>0.000456435737785595</v>
      </c>
      <c r="GR12">
        <f t="shared" si="57"/>
        <v>0.000456435737785595</v>
      </c>
      <c r="GT12" s="4">
        <v>7.6003E-06</v>
      </c>
      <c r="GU12" s="4">
        <v>0.02051033644</v>
      </c>
      <c r="GV12" s="4">
        <v>182.279606801</v>
      </c>
      <c r="GW12">
        <f t="shared" si="58"/>
        <v>6.7183698552020524E-06</v>
      </c>
      <c r="GX12">
        <f t="shared" si="59"/>
        <v>6.718059897706971E-06</v>
      </c>
      <c r="GY12">
        <f t="shared" si="60"/>
        <v>6.718059897559892E-06</v>
      </c>
      <c r="GZ12">
        <f t="shared" si="61"/>
        <v>6.718059897559892E-06</v>
      </c>
      <c r="HB12" s="4">
        <v>3.933E-07</v>
      </c>
      <c r="HC12" s="4">
        <v>6.09521855958</v>
      </c>
      <c r="HD12" s="4">
        <v>1021.2488945514</v>
      </c>
      <c r="HE12">
        <f t="shared" si="62"/>
        <v>-1.1424705320808717E-07</v>
      </c>
      <c r="HF12">
        <f t="shared" si="63"/>
        <v>-1.144309358167891E-07</v>
      </c>
      <c r="HG12">
        <f t="shared" si="64"/>
        <v>-1.1443093590405756E-07</v>
      </c>
      <c r="HH12">
        <f t="shared" si="65"/>
        <v>-1.1443093590405756E-07</v>
      </c>
      <c r="HJ12" s="4">
        <v>3.269E-08</v>
      </c>
      <c r="HK12" s="4">
        <v>2.94301808574</v>
      </c>
      <c r="HL12" s="4">
        <v>76.2660712756</v>
      </c>
      <c r="HM12">
        <f t="shared" si="66"/>
        <v>-2.1690694845803728E-08</v>
      </c>
      <c r="HN12">
        <f t="shared" si="67"/>
        <v>-2.1689802356071062E-08</v>
      </c>
      <c r="HO12">
        <f t="shared" si="68"/>
        <v>-2.1689802355645643E-08</v>
      </c>
      <c r="HP12">
        <f t="shared" si="69"/>
        <v>-2.1689802355645643E-08</v>
      </c>
      <c r="HR12" s="11"/>
      <c r="HS12" s="11"/>
      <c r="HT12" s="11"/>
    </row>
    <row r="13" spans="1:224" ht="12.75">
      <c r="A13">
        <f>C2+(D2*3600+E2*60+F2)/86400</f>
        <v>1</v>
      </c>
      <c r="B13">
        <f>IF(B2&gt;2.5,A2,A2-1)</f>
        <v>-6001</v>
      </c>
      <c r="C13">
        <f>IF(B2&gt;2.5,B2,B2+12)</f>
        <v>13</v>
      </c>
      <c r="D13">
        <f>INT(B13/100)</f>
        <v>-61</v>
      </c>
      <c r="E13">
        <f>2-D13+INT(D13/4)</f>
        <v>47</v>
      </c>
      <c r="F13">
        <f>INT(365.25*(B13+4716))+INT(30.6001*(C13+1))+A13+E13-1524.5</f>
        <v>-470395.5</v>
      </c>
      <c r="J13" t="s">
        <v>54</v>
      </c>
      <c r="K13" t="s">
        <v>55</v>
      </c>
      <c r="L13" t="b">
        <f>AND(500&lt;A2,A2&lt;=1600)</f>
        <v>0</v>
      </c>
      <c r="M13" s="4">
        <v>8.57223E-06</v>
      </c>
      <c r="N13" s="4">
        <v>3.50849156957</v>
      </c>
      <c r="O13" s="4">
        <v>398.1490034082</v>
      </c>
      <c r="P13">
        <f t="shared" si="8"/>
        <v>-5.865993561654202E-06</v>
      </c>
      <c r="R13" s="4">
        <v>4.5407E-07</v>
      </c>
      <c r="S13" s="4">
        <v>0.39803079805</v>
      </c>
      <c r="T13" s="4">
        <v>796.2980068164001</v>
      </c>
      <c r="U13">
        <f t="shared" si="9"/>
        <v>1.221046038454034E-07</v>
      </c>
      <c r="W13" s="4">
        <v>3.169E-08</v>
      </c>
      <c r="X13" s="4">
        <v>6.05291851171</v>
      </c>
      <c r="Y13" s="4">
        <v>5507.5532386674</v>
      </c>
      <c r="Z13">
        <f t="shared" si="10"/>
        <v>-1.4030796807721944E-08</v>
      </c>
      <c r="AB13" s="4">
        <v>2.3E-10</v>
      </c>
      <c r="AC13" s="4">
        <v>3.01921570335</v>
      </c>
      <c r="AD13" s="4">
        <v>6309.3741697912</v>
      </c>
      <c r="AE13">
        <f t="shared" si="11"/>
        <v>-7.877235089725224E-11</v>
      </c>
      <c r="AQ13" s="4">
        <v>9.714E-08</v>
      </c>
      <c r="AR13" s="4">
        <v>3.47303947752</v>
      </c>
      <c r="AS13" s="4">
        <v>4694.0029547076</v>
      </c>
      <c r="AT13">
        <f t="shared" si="13"/>
        <v>8.237632435785386E-08</v>
      </c>
      <c r="AV13" s="4">
        <v>5.81E-09</v>
      </c>
      <c r="AW13" s="4">
        <v>2.26949174067</v>
      </c>
      <c r="AX13" s="4">
        <v>5884.9268465832</v>
      </c>
      <c r="AY13">
        <f t="shared" si="14"/>
        <v>-4.742808413366213E-09</v>
      </c>
      <c r="BA13" s="4">
        <v>5.1E-10</v>
      </c>
      <c r="BB13" s="4">
        <v>1.2761601674</v>
      </c>
      <c r="BC13" s="4">
        <v>5753.3848848968</v>
      </c>
      <c r="BD13">
        <f t="shared" si="15"/>
        <v>4.4814474654392704E-10</v>
      </c>
      <c r="BP13" s="4">
        <v>1.74844E-06</v>
      </c>
      <c r="BQ13" s="4">
        <v>3.01193636534</v>
      </c>
      <c r="BR13" s="4">
        <v>18849.2275499742</v>
      </c>
      <c r="BS13">
        <f t="shared" si="17"/>
        <v>-1.4446094234178148E-06</v>
      </c>
      <c r="BU13" s="4">
        <v>4.669E-08</v>
      </c>
      <c r="BV13" s="4">
        <v>5.98724494073</v>
      </c>
      <c r="BW13" s="4">
        <v>529.6909650946</v>
      </c>
      <c r="BX13">
        <f t="shared" si="18"/>
        <v>-4.4943223752107165E-08</v>
      </c>
      <c r="BZ13" s="4">
        <v>4.99E-09</v>
      </c>
      <c r="CA13" s="4">
        <v>4.4164924225</v>
      </c>
      <c r="CB13" s="4">
        <v>6286.5989683404</v>
      </c>
      <c r="CC13">
        <f t="shared" si="19"/>
        <v>-4.925121426963739E-09</v>
      </c>
      <c r="CE13" s="4">
        <v>1E-10</v>
      </c>
      <c r="CF13" s="4">
        <v>4.28045254647</v>
      </c>
      <c r="CG13" s="4">
        <v>83996.8473181118</v>
      </c>
      <c r="CH13">
        <f t="shared" si="20"/>
        <v>5.050617555669356E-11</v>
      </c>
      <c r="CT13" s="4">
        <v>2.2848E-05</v>
      </c>
      <c r="CU13" s="4">
        <v>4.20606932559</v>
      </c>
      <c r="CV13" s="4">
        <v>4.4534181249</v>
      </c>
      <c r="CW13">
        <f t="shared" si="22"/>
        <v>2.2847758683159082E-05</v>
      </c>
      <c r="CX13">
        <f t="shared" si="23"/>
        <v>2.284775845934587E-05</v>
      </c>
      <c r="CY13">
        <f t="shared" si="24"/>
        <v>2.284775845934576E-05</v>
      </c>
      <c r="CZ13">
        <f t="shared" si="25"/>
        <v>2.284775845934576E-05</v>
      </c>
      <c r="DB13" s="4">
        <v>3.5368E-07</v>
      </c>
      <c r="DC13" s="4">
        <v>4.51676827545</v>
      </c>
      <c r="DD13" s="4">
        <v>74.7815985673</v>
      </c>
      <c r="DE13">
        <f t="shared" si="26"/>
        <v>-3.534295277356505E-07</v>
      </c>
      <c r="DF13">
        <f t="shared" si="27"/>
        <v>-3.5343000369662316E-07</v>
      </c>
      <c r="DG13">
        <f t="shared" si="28"/>
        <v>-3.5343000369684836E-07</v>
      </c>
      <c r="DH13">
        <f t="shared" si="29"/>
        <v>-3.5343000369684836E-07</v>
      </c>
      <c r="DJ13" s="4">
        <v>2.966E-08</v>
      </c>
      <c r="DK13" s="4">
        <v>0.31002477611</v>
      </c>
      <c r="DL13" s="4">
        <v>4.4534181249</v>
      </c>
      <c r="DM13">
        <f t="shared" si="30"/>
        <v>-2.1518079967500577E-08</v>
      </c>
      <c r="DN13">
        <f t="shared" si="31"/>
        <v>-2.151803647051149E-08</v>
      </c>
      <c r="DO13">
        <f t="shared" si="32"/>
        <v>-2.1518036470490892E-08</v>
      </c>
      <c r="DP13">
        <f t="shared" si="33"/>
        <v>-2.1518036470490892E-08</v>
      </c>
      <c r="DR13" s="11">
        <v>2.06E-09</v>
      </c>
      <c r="DS13" s="11">
        <v>2.51012178002</v>
      </c>
      <c r="DT13" s="11">
        <v>74.7815985673</v>
      </c>
      <c r="DU13">
        <f t="shared" si="70"/>
        <v>7.988101648534158E-10</v>
      </c>
      <c r="DV13">
        <f t="shared" si="71"/>
        <v>7.988781062062751E-10</v>
      </c>
      <c r="DW13">
        <f t="shared" si="72"/>
        <v>7.988781062384393E-10</v>
      </c>
      <c r="DX13">
        <f t="shared" si="73"/>
        <v>7.988781062384393E-10</v>
      </c>
      <c r="EP13" s="4">
        <v>2.54333E-06</v>
      </c>
      <c r="EQ13" s="4">
        <v>3.27120499438</v>
      </c>
      <c r="ER13" s="4">
        <v>453.424893819</v>
      </c>
      <c r="ES13">
        <f t="shared" si="38"/>
        <v>5.653116197923212E-07</v>
      </c>
      <c r="ET13">
        <f t="shared" si="39"/>
        <v>5.658495859188171E-07</v>
      </c>
      <c r="EU13">
        <f t="shared" si="40"/>
        <v>5.658495861747788E-07</v>
      </c>
      <c r="EV13">
        <f t="shared" si="41"/>
        <v>5.658495861747788E-07</v>
      </c>
      <c r="EX13" s="4">
        <v>2.6399E-07</v>
      </c>
      <c r="EY13" s="4">
        <v>5.21566335936</v>
      </c>
      <c r="EZ13" s="4">
        <v>213.299095438</v>
      </c>
      <c r="FA13">
        <f t="shared" si="42"/>
        <v>-8.2855954140144E-09</v>
      </c>
      <c r="FB13">
        <f t="shared" si="43"/>
        <v>-8.258666242305687E-09</v>
      </c>
      <c r="FC13">
        <f t="shared" si="44"/>
        <v>-8.258666229526752E-09</v>
      </c>
      <c r="FD13">
        <f t="shared" si="45"/>
        <v>-8.258666229526752E-09</v>
      </c>
      <c r="FF13" s="4">
        <v>7.66E-09</v>
      </c>
      <c r="FG13" s="4">
        <v>5.45279753249</v>
      </c>
      <c r="FH13" s="4">
        <v>453.424893819</v>
      </c>
      <c r="FI13">
        <f t="shared" si="46"/>
        <v>-7.094514346321814E-09</v>
      </c>
      <c r="FJ13">
        <f t="shared" si="47"/>
        <v>-7.095140848681774E-09</v>
      </c>
      <c r="FK13">
        <f t="shared" si="48"/>
        <v>-7.095140848979788E-09</v>
      </c>
      <c r="FL13">
        <f t="shared" si="49"/>
        <v>-7.095140848979788E-09</v>
      </c>
      <c r="GL13" s="4">
        <v>0.00024593778</v>
      </c>
      <c r="GM13" s="4">
        <v>0.50801728204</v>
      </c>
      <c r="GN13" s="4">
        <v>109.9456887885</v>
      </c>
      <c r="GO13">
        <f t="shared" si="54"/>
        <v>0.00020199827411671126</v>
      </c>
      <c r="GP13">
        <f t="shared" si="55"/>
        <v>0.00020200565413051958</v>
      </c>
      <c r="GQ13">
        <f t="shared" si="56"/>
        <v>0.0002020056541340282</v>
      </c>
      <c r="GR13">
        <f t="shared" si="57"/>
        <v>0.0002020056541340282</v>
      </c>
      <c r="GT13" s="4">
        <v>6.07183E-06</v>
      </c>
      <c r="GU13" s="4">
        <v>1.0770650035</v>
      </c>
      <c r="GV13" s="4">
        <v>1021.2488945514</v>
      </c>
      <c r="GW13">
        <f t="shared" si="58"/>
        <v>5.009595142211232E-06</v>
      </c>
      <c r="GX13">
        <f t="shared" si="59"/>
        <v>5.007918059838788E-06</v>
      </c>
      <c r="GY13">
        <f t="shared" si="60"/>
        <v>5.007918059042523E-06</v>
      </c>
      <c r="GZ13">
        <f t="shared" si="61"/>
        <v>5.007918059042523E-06</v>
      </c>
      <c r="HB13" s="4">
        <v>3.645E-07</v>
      </c>
      <c r="HC13" s="4">
        <v>5.17130059988</v>
      </c>
      <c r="HD13" s="4">
        <v>137.0330241624</v>
      </c>
      <c r="HE13">
        <f t="shared" si="62"/>
        <v>-2.1583948174694992E-07</v>
      </c>
      <c r="HF13">
        <f t="shared" si="63"/>
        <v>-2.1582022271699274E-07</v>
      </c>
      <c r="HG13">
        <f t="shared" si="64"/>
        <v>-2.1582022270784277E-07</v>
      </c>
      <c r="HH13">
        <f t="shared" si="65"/>
        <v>-2.1582022270784277E-07</v>
      </c>
      <c r="HJ13" s="4">
        <v>2.688E-08</v>
      </c>
      <c r="HK13" s="4">
        <v>1.87062743473</v>
      </c>
      <c r="HL13" s="4">
        <v>402.6922492398</v>
      </c>
      <c r="HM13">
        <f t="shared" si="66"/>
        <v>-2.314865560474234E-08</v>
      </c>
      <c r="HN13">
        <f t="shared" si="67"/>
        <v>-2.315128771624498E-08</v>
      </c>
      <c r="HO13">
        <f t="shared" si="68"/>
        <v>-2.3151287717493418E-08</v>
      </c>
      <c r="HP13">
        <f t="shared" si="69"/>
        <v>-2.3151287717493418E-08</v>
      </c>
    </row>
    <row r="14" spans="10:228" ht="12.75">
      <c r="J14" t="s">
        <v>50</v>
      </c>
      <c r="K14">
        <f>(K3-1000)/100</f>
        <v>-69.99958333333333</v>
      </c>
      <c r="M14" s="4">
        <v>7.79786E-06</v>
      </c>
      <c r="N14" s="4">
        <v>1.17882652114</v>
      </c>
      <c r="O14" s="4">
        <v>5223.6939198022</v>
      </c>
      <c r="P14">
        <f t="shared" si="8"/>
        <v>-3.0760096044669802E-06</v>
      </c>
      <c r="R14" s="4">
        <v>3.6369E-07</v>
      </c>
      <c r="S14" s="4">
        <v>0.46624739835</v>
      </c>
      <c r="T14" s="4">
        <v>775.522611324</v>
      </c>
      <c r="U14">
        <f t="shared" si="9"/>
        <v>-1.771660396316801E-07</v>
      </c>
      <c r="W14" s="4">
        <v>3.02E-08</v>
      </c>
      <c r="X14" s="4">
        <v>1.19246506441</v>
      </c>
      <c r="Y14" s="4">
        <v>242.728603974</v>
      </c>
      <c r="Z14">
        <f t="shared" si="10"/>
        <v>1.8560404010050124E-08</v>
      </c>
      <c r="AB14" s="4">
        <v>1.7E-10</v>
      </c>
      <c r="AC14" s="4">
        <v>5.82863573502</v>
      </c>
      <c r="AD14" s="4">
        <v>6525.8044539654</v>
      </c>
      <c r="AE14">
        <f t="shared" si="11"/>
        <v>6.159042032556154E-11</v>
      </c>
      <c r="AQ14" s="4">
        <v>1.0367E-07</v>
      </c>
      <c r="AR14" s="4">
        <v>4.05663927946</v>
      </c>
      <c r="AS14" s="4">
        <v>71092.8813549326</v>
      </c>
      <c r="AT14">
        <f t="shared" si="13"/>
        <v>-2.647607830508008E-08</v>
      </c>
      <c r="AV14" s="4">
        <v>5.24E-09</v>
      </c>
      <c r="AW14" s="4">
        <v>5.65662503159</v>
      </c>
      <c r="AX14" s="4">
        <v>529.6909650946</v>
      </c>
      <c r="AY14">
        <f t="shared" si="14"/>
        <v>-5.231721384467659E-09</v>
      </c>
      <c r="BA14" s="4">
        <v>5.1E-10</v>
      </c>
      <c r="BB14" s="4">
        <v>5.37229738682</v>
      </c>
      <c r="BC14" s="4">
        <v>6812.766815086</v>
      </c>
      <c r="BD14">
        <f t="shared" si="15"/>
        <v>1.3665241235584183E-11</v>
      </c>
      <c r="BP14" s="4">
        <v>2.43189E-06</v>
      </c>
      <c r="BQ14" s="4">
        <v>4.27349536153</v>
      </c>
      <c r="BR14" s="4">
        <v>11790.6290886588</v>
      </c>
      <c r="BS14">
        <f t="shared" si="17"/>
        <v>-7.18549889328047E-07</v>
      </c>
      <c r="BU14" s="4">
        <v>4.395E-08</v>
      </c>
      <c r="BV14" s="4">
        <v>0.51800238019</v>
      </c>
      <c r="BW14" s="4">
        <v>4694.0029547076</v>
      </c>
      <c r="BX14">
        <f t="shared" si="18"/>
        <v>-3.2303522301264085E-08</v>
      </c>
      <c r="BZ14" s="4">
        <v>4.17E-09</v>
      </c>
      <c r="CA14" s="4">
        <v>0.90242451175</v>
      </c>
      <c r="CB14" s="4">
        <v>10977.078804699</v>
      </c>
      <c r="CC14">
        <f t="shared" si="19"/>
        <v>4.158615803254694E-09</v>
      </c>
      <c r="CE14" s="4">
        <v>9E-11</v>
      </c>
      <c r="CF14" s="4">
        <v>1.56864096494</v>
      </c>
      <c r="CG14" s="4">
        <v>5507.5532386674</v>
      </c>
      <c r="CH14">
        <f t="shared" si="20"/>
        <v>8.761860235769487E-11</v>
      </c>
      <c r="CT14" s="4">
        <v>1.433512E-05</v>
      </c>
      <c r="CU14" s="4">
        <v>2.78340432711</v>
      </c>
      <c r="CV14" s="4">
        <v>74.7815985673</v>
      </c>
      <c r="CW14">
        <f t="shared" si="22"/>
        <v>1.7862402216350876E-06</v>
      </c>
      <c r="CX14">
        <f t="shared" si="23"/>
        <v>1.7867491503013787E-06</v>
      </c>
      <c r="CY14">
        <f t="shared" si="24"/>
        <v>1.7867491505423126E-06</v>
      </c>
      <c r="CZ14">
        <f t="shared" si="25"/>
        <v>1.7867491505423126E-06</v>
      </c>
      <c r="DB14" s="4">
        <v>3.2216E-07</v>
      </c>
      <c r="DC14" s="4">
        <v>5.9041148968</v>
      </c>
      <c r="DD14" s="4">
        <v>77.7505439839</v>
      </c>
      <c r="DE14">
        <f t="shared" si="26"/>
        <v>3.0425873798746664E-07</v>
      </c>
      <c r="DF14">
        <f t="shared" si="27"/>
        <v>3.042547983100324E-07</v>
      </c>
      <c r="DG14">
        <f t="shared" si="28"/>
        <v>3.042547983081662E-07</v>
      </c>
      <c r="DH14">
        <f t="shared" si="29"/>
        <v>3.042547983081662E-07</v>
      </c>
      <c r="DJ14" s="4">
        <v>3.415E-08</v>
      </c>
      <c r="DK14" s="4">
        <v>0.55971639038</v>
      </c>
      <c r="DL14" s="4">
        <v>74.7815985673</v>
      </c>
      <c r="DM14">
        <f t="shared" si="30"/>
        <v>2.4329943580904925E-08</v>
      </c>
      <c r="DN14">
        <f t="shared" si="31"/>
        <v>2.4329086103032677E-08</v>
      </c>
      <c r="DO14">
        <f t="shared" si="32"/>
        <v>2.4329086102626727E-08</v>
      </c>
      <c r="DP14">
        <f t="shared" si="33"/>
        <v>2.4329086102626727E-08</v>
      </c>
      <c r="DR14" s="11">
        <v>1.6E-09</v>
      </c>
      <c r="DS14" s="11">
        <v>5.63111039032</v>
      </c>
      <c r="DT14" s="11">
        <v>114.3991069134</v>
      </c>
      <c r="DU14">
        <f t="shared" si="70"/>
        <v>8.20863995629679E-11</v>
      </c>
      <c r="DV14">
        <f t="shared" si="71"/>
        <v>8.217386360080845E-11</v>
      </c>
      <c r="DW14">
        <f t="shared" si="72"/>
        <v>8.217386364240833E-11</v>
      </c>
      <c r="DX14">
        <f t="shared" si="73"/>
        <v>8.217386364240833E-11</v>
      </c>
      <c r="EP14" s="4">
        <v>2.61647E-06</v>
      </c>
      <c r="EQ14" s="4">
        <v>3.76722704749</v>
      </c>
      <c r="ER14" s="4">
        <v>213.299095438</v>
      </c>
      <c r="ES14">
        <f t="shared" si="38"/>
        <v>2.5856049469084376E-06</v>
      </c>
      <c r="ET14">
        <f t="shared" si="39"/>
        <v>2.5856458284842344E-06</v>
      </c>
      <c r="EU14">
        <f t="shared" si="40"/>
        <v>2.585645828503628E-06</v>
      </c>
      <c r="EV14">
        <f t="shared" si="41"/>
        <v>2.585645828503628E-06</v>
      </c>
      <c r="EX14" s="4">
        <v>1.6949E-07</v>
      </c>
      <c r="EY14" s="4">
        <v>4.26463671859</v>
      </c>
      <c r="EZ14" s="4">
        <v>77.7505439839</v>
      </c>
      <c r="FA14">
        <f t="shared" si="42"/>
        <v>-6.656578540853647E-08</v>
      </c>
      <c r="FB14">
        <f t="shared" si="43"/>
        <v>-6.65715840454457E-08</v>
      </c>
      <c r="FC14">
        <f t="shared" si="44"/>
        <v>-6.657158404819233E-08</v>
      </c>
      <c r="FD14">
        <f t="shared" si="45"/>
        <v>-6.657158404819233E-08</v>
      </c>
      <c r="FF14" s="4">
        <v>7.79E-09</v>
      </c>
      <c r="FG14" s="4">
        <v>2.07081431472</v>
      </c>
      <c r="FH14" s="4">
        <v>529.6909650946</v>
      </c>
      <c r="FI14">
        <f t="shared" si="46"/>
        <v>6.834734085242896E-09</v>
      </c>
      <c r="FJ14">
        <f t="shared" si="47"/>
        <v>6.833786563598757E-09</v>
      </c>
      <c r="FK14">
        <f t="shared" si="48"/>
        <v>6.833786563149823E-09</v>
      </c>
      <c r="FL14">
        <f t="shared" si="49"/>
        <v>6.833786563149823E-09</v>
      </c>
      <c r="GL14" s="4">
        <v>0.00016939242</v>
      </c>
      <c r="GM14" s="4">
        <v>1.59422166991</v>
      </c>
      <c r="GN14" s="4">
        <v>71.8126531507</v>
      </c>
      <c r="GO14">
        <f t="shared" si="54"/>
        <v>7.303850951758818E-05</v>
      </c>
      <c r="GP14">
        <f t="shared" si="55"/>
        <v>7.303325790056041E-05</v>
      </c>
      <c r="GQ14">
        <f t="shared" si="56"/>
        <v>7.303325789805829E-05</v>
      </c>
      <c r="GR14">
        <f t="shared" si="57"/>
        <v>7.303325789805829E-05</v>
      </c>
      <c r="GT14" s="4">
        <v>5.71622E-06</v>
      </c>
      <c r="GU14" s="4">
        <v>3.40060785432</v>
      </c>
      <c r="GV14" s="4">
        <v>484.444382456</v>
      </c>
      <c r="GW14">
        <f t="shared" si="58"/>
        <v>-3.4040236646062494E-07</v>
      </c>
      <c r="GX14">
        <f t="shared" si="59"/>
        <v>-3.4172499610977053E-07</v>
      </c>
      <c r="GY14">
        <f t="shared" si="60"/>
        <v>-3.4172499673770893E-07</v>
      </c>
      <c r="GZ14">
        <f t="shared" si="61"/>
        <v>-3.4172499673770893E-07</v>
      </c>
      <c r="HB14" s="4">
        <v>3.708E-07</v>
      </c>
      <c r="HC14" s="4">
        <v>5.97288967681</v>
      </c>
      <c r="HD14" s="4">
        <v>2.9689454166</v>
      </c>
      <c r="HE14">
        <f t="shared" si="62"/>
        <v>1.7757962103654802E-07</v>
      </c>
      <c r="HF14">
        <f t="shared" si="63"/>
        <v>1.775800834484327E-07</v>
      </c>
      <c r="HG14">
        <f t="shared" si="64"/>
        <v>1.7758008344865243E-07</v>
      </c>
      <c r="HH14">
        <f t="shared" si="65"/>
        <v>1.7758008344865243E-07</v>
      </c>
      <c r="HJ14" s="4">
        <v>3.246E-08</v>
      </c>
      <c r="HK14" s="4">
        <v>0.79381356193</v>
      </c>
      <c r="HL14" s="4">
        <v>536.8045120954</v>
      </c>
      <c r="HM14">
        <f t="shared" si="66"/>
        <v>-1.738363024881226E-08</v>
      </c>
      <c r="HN14">
        <f t="shared" si="67"/>
        <v>-1.7390670592020984E-08</v>
      </c>
      <c r="HO14">
        <f t="shared" si="68"/>
        <v>-1.7390670595361298E-08</v>
      </c>
      <c r="HP14">
        <f t="shared" si="69"/>
        <v>-1.7390670595361298E-08</v>
      </c>
      <c r="HR14" s="12"/>
      <c r="HS14" s="12"/>
      <c r="HT14" s="12"/>
    </row>
    <row r="15" spans="2:224" ht="12.75">
      <c r="B15" s="5" t="s">
        <v>94</v>
      </c>
      <c r="C15" t="s">
        <v>95</v>
      </c>
      <c r="D15" s="5" t="s">
        <v>92</v>
      </c>
      <c r="E15" s="5" t="s">
        <v>96</v>
      </c>
      <c r="F15" s="5" t="s">
        <v>97</v>
      </c>
      <c r="J15" t="s">
        <v>51</v>
      </c>
      <c r="K15">
        <f>1574.2+K14*(-556.01+K14*(71.23472+K14*(0.319781+K14*(-0.8503463+K14*(-0.005050998+0.0083572073*K14)))))</f>
        <v>971534456.1148692</v>
      </c>
      <c r="L15">
        <f>K15*L13</f>
        <v>0</v>
      </c>
      <c r="M15" s="4">
        <v>9.9025E-06</v>
      </c>
      <c r="N15" s="4">
        <v>5.23268129594</v>
      </c>
      <c r="O15" s="4">
        <v>5884.9268465832</v>
      </c>
      <c r="P15">
        <f t="shared" si="8"/>
        <v>8.97029987769642E-06</v>
      </c>
      <c r="R15" s="4">
        <v>2.8958E-07</v>
      </c>
      <c r="S15" s="4">
        <v>2.64707383882</v>
      </c>
      <c r="T15" s="4">
        <v>7.1135470008</v>
      </c>
      <c r="U15">
        <f t="shared" si="9"/>
        <v>-1.9045912770095003E-07</v>
      </c>
      <c r="W15" s="4">
        <v>2.886E-08</v>
      </c>
      <c r="X15" s="4">
        <v>6.11652627155</v>
      </c>
      <c r="Y15" s="4">
        <v>529.6909650946</v>
      </c>
      <c r="Z15">
        <f t="shared" si="10"/>
        <v>-2.6540260259503775E-08</v>
      </c>
      <c r="AB15" s="4">
        <v>1.7E-10</v>
      </c>
      <c r="AC15" s="4">
        <v>3.6777286393</v>
      </c>
      <c r="AD15" s="4">
        <v>71430.695618129</v>
      </c>
      <c r="AE15">
        <f t="shared" si="11"/>
        <v>1.2288943016752302E-10</v>
      </c>
      <c r="AQ15" s="4">
        <v>8.775E-08</v>
      </c>
      <c r="AR15" s="4">
        <v>4.44016515669</v>
      </c>
      <c r="AS15" s="4">
        <v>5753.3848848968</v>
      </c>
      <c r="AT15">
        <f t="shared" si="13"/>
        <v>-7.80266029524844E-08</v>
      </c>
      <c r="AV15" s="4">
        <v>4.73E-09</v>
      </c>
      <c r="AW15" s="4">
        <v>6.22750969242</v>
      </c>
      <c r="AX15" s="4">
        <v>6309.3741697912</v>
      </c>
      <c r="AY15">
        <f t="shared" si="14"/>
        <v>1.912565108105906E-09</v>
      </c>
      <c r="BA15" s="4">
        <v>3.4E-10</v>
      </c>
      <c r="BB15" s="4">
        <v>1.73672994279</v>
      </c>
      <c r="BC15" s="4">
        <v>7058.5984613154</v>
      </c>
      <c r="BD15">
        <f t="shared" si="15"/>
        <v>1.4536519051077823E-10</v>
      </c>
      <c r="BP15" s="4">
        <v>2.11829E-06</v>
      </c>
      <c r="BQ15" s="4">
        <v>5.84714540314</v>
      </c>
      <c r="BR15" s="4">
        <v>1577.3435424478</v>
      </c>
      <c r="BS15">
        <f t="shared" si="17"/>
        <v>-1.3819832934829554E-06</v>
      </c>
      <c r="BU15" s="4">
        <v>3.872E-08</v>
      </c>
      <c r="BV15" s="4">
        <v>4.74969833437</v>
      </c>
      <c r="BW15" s="4">
        <v>2544.3144198834</v>
      </c>
      <c r="BX15">
        <f t="shared" si="18"/>
        <v>-1.2583669901440185E-08</v>
      </c>
      <c r="BZ15" s="4">
        <v>4.02E-09</v>
      </c>
      <c r="CA15" s="4">
        <v>3.2037658529</v>
      </c>
      <c r="CB15" s="4">
        <v>5088.6288397668</v>
      </c>
      <c r="CC15">
        <f t="shared" si="19"/>
        <v>-3.201327212798048E-09</v>
      </c>
      <c r="CE15" s="4">
        <v>1.1E-10</v>
      </c>
      <c r="CF15" s="4">
        <v>1.37795688024</v>
      </c>
      <c r="CG15" s="4">
        <v>6309.3741697912</v>
      </c>
      <c r="CH15">
        <f t="shared" si="20"/>
        <v>1.0574336020597308E-10</v>
      </c>
      <c r="CT15" s="4">
        <v>9.0024E-06</v>
      </c>
      <c r="CU15" s="4">
        <v>2.07606702418</v>
      </c>
      <c r="CV15" s="4">
        <v>109.9456887885</v>
      </c>
      <c r="CW15">
        <f t="shared" si="22"/>
        <v>-5.1150058359968886E-06</v>
      </c>
      <c r="CX15">
        <f t="shared" si="23"/>
        <v>-5.114616116032415E-06</v>
      </c>
      <c r="CY15">
        <f t="shared" si="24"/>
        <v>-5.114616115847123E-06</v>
      </c>
      <c r="CZ15">
        <f t="shared" si="25"/>
        <v>-5.114616115847123E-06</v>
      </c>
      <c r="DB15" s="4">
        <v>2.9871E-07</v>
      </c>
      <c r="DC15" s="4">
        <v>3.67043294114</v>
      </c>
      <c r="DD15" s="4">
        <v>388.4651552382</v>
      </c>
      <c r="DE15">
        <f t="shared" si="26"/>
        <v>2.974583375710783E-07</v>
      </c>
      <c r="DF15">
        <f t="shared" si="27"/>
        <v>2.974532550494496E-07</v>
      </c>
      <c r="DG15">
        <f t="shared" si="28"/>
        <v>2.974532550470348E-07</v>
      </c>
      <c r="DH15">
        <f t="shared" si="29"/>
        <v>2.974532550470348E-07</v>
      </c>
      <c r="DJ15" s="4">
        <v>3.255E-08</v>
      </c>
      <c r="DK15" s="4">
        <v>1.84921884906</v>
      </c>
      <c r="DL15" s="4">
        <v>175.1660598002</v>
      </c>
      <c r="DM15">
        <f t="shared" si="30"/>
        <v>-4.2159968991162065E-09</v>
      </c>
      <c r="DN15">
        <f t="shared" si="31"/>
        <v>-4.213291761868952E-09</v>
      </c>
      <c r="DO15">
        <f t="shared" si="32"/>
        <v>-4.213291760584671E-09</v>
      </c>
      <c r="DP15">
        <f t="shared" si="33"/>
        <v>-4.213291760584671E-09</v>
      </c>
      <c r="DR15" s="4">
        <v>1.49E-09</v>
      </c>
      <c r="DS15" s="4">
        <v>3.09327713923</v>
      </c>
      <c r="DT15" s="4">
        <v>35.1640902212</v>
      </c>
      <c r="DU15">
        <f t="shared" si="70"/>
        <v>-2.7048904138490484E-10</v>
      </c>
      <c r="DV15">
        <f t="shared" si="71"/>
        <v>-2.705136942870836E-10</v>
      </c>
      <c r="DW15">
        <f t="shared" si="72"/>
        <v>-2.705136942987441E-10</v>
      </c>
      <c r="DX15">
        <f t="shared" si="73"/>
        <v>-2.705136942987441E-10</v>
      </c>
      <c r="EP15" s="4">
        <v>2.79964E-06</v>
      </c>
      <c r="EQ15" s="4">
        <v>1.68165309699</v>
      </c>
      <c r="ER15" s="4">
        <v>77.7505439839</v>
      </c>
      <c r="ES15">
        <f t="shared" si="38"/>
        <v>-4.3220349473889367E-07</v>
      </c>
      <c r="ET15">
        <f t="shared" si="39"/>
        <v>-4.3210059154531725E-07</v>
      </c>
      <c r="EU15">
        <f t="shared" si="40"/>
        <v>-4.3210059149657464E-07</v>
      </c>
      <c r="EV15">
        <f t="shared" si="41"/>
        <v>-4.3210059149657464E-07</v>
      </c>
      <c r="EX15" s="4">
        <v>1.8747E-07</v>
      </c>
      <c r="EY15" s="4">
        <v>0.90426522185</v>
      </c>
      <c r="EZ15" s="4">
        <v>453.424893819</v>
      </c>
      <c r="FA15">
        <f t="shared" si="42"/>
        <v>9.806943243567759E-08</v>
      </c>
      <c r="FB15">
        <f t="shared" si="43"/>
        <v>9.80347669506781E-08</v>
      </c>
      <c r="FC15">
        <f t="shared" si="44"/>
        <v>9.803476693418291E-08</v>
      </c>
      <c r="FD15">
        <f t="shared" si="45"/>
        <v>9.803476693418291E-08</v>
      </c>
      <c r="FF15" s="4">
        <v>4.96E-09</v>
      </c>
      <c r="FG15" s="4">
        <v>0.26552533921</v>
      </c>
      <c r="FH15" s="4">
        <v>41.1019810544</v>
      </c>
      <c r="FI15">
        <f t="shared" si="46"/>
        <v>-1.2124138333705503E-09</v>
      </c>
      <c r="FJ15">
        <f t="shared" si="47"/>
        <v>-1.2125084189293567E-09</v>
      </c>
      <c r="FK15">
        <f t="shared" si="48"/>
        <v>-1.2125084189741924E-09</v>
      </c>
      <c r="FL15">
        <f t="shared" si="49"/>
        <v>-1.2125084189741924E-09</v>
      </c>
      <c r="GL15" s="4">
        <v>0.00014229686</v>
      </c>
      <c r="GM15" s="4">
        <v>1.07786112902</v>
      </c>
      <c r="GN15" s="4">
        <v>74.7815985673</v>
      </c>
      <c r="GO15">
        <f t="shared" si="54"/>
        <v>0.00013752605079106372</v>
      </c>
      <c r="GP15">
        <f t="shared" si="55"/>
        <v>0.00013752474335195075</v>
      </c>
      <c r="GQ15">
        <f t="shared" si="56"/>
        <v>0.00013752474335133175</v>
      </c>
      <c r="GR15">
        <f t="shared" si="57"/>
        <v>0.00013752474335133175</v>
      </c>
      <c r="GT15" s="4">
        <v>5.6079E-06</v>
      </c>
      <c r="GU15" s="4">
        <v>2.88685815667</v>
      </c>
      <c r="GV15" s="4">
        <v>498.6714764576</v>
      </c>
      <c r="GW15">
        <f t="shared" si="58"/>
        <v>-5.388804114043032E-06</v>
      </c>
      <c r="GX15">
        <f t="shared" si="59"/>
        <v>-5.389174319500077E-06</v>
      </c>
      <c r="GY15">
        <f t="shared" si="60"/>
        <v>-5.389174319675691E-06</v>
      </c>
      <c r="GZ15">
        <f t="shared" si="61"/>
        <v>-5.389174319675691E-06</v>
      </c>
      <c r="HB15" s="4">
        <v>3.0484E-07</v>
      </c>
      <c r="HC15" s="4">
        <v>3.58259801313</v>
      </c>
      <c r="HD15" s="4">
        <v>33.6796175129</v>
      </c>
      <c r="HE15">
        <f t="shared" si="62"/>
        <v>-1.1422195846411623E-07</v>
      </c>
      <c r="HF15">
        <f t="shared" si="63"/>
        <v>-1.1422651302677522E-07</v>
      </c>
      <c r="HG15">
        <f t="shared" si="64"/>
        <v>-1.1422651302894408E-07</v>
      </c>
      <c r="HH15">
        <f t="shared" si="65"/>
        <v>-1.1422651302894408E-07</v>
      </c>
      <c r="HJ15" s="4">
        <v>2.65E-08</v>
      </c>
      <c r="HK15" s="4">
        <v>5.76858449026</v>
      </c>
      <c r="HL15" s="4">
        <v>343.2185725996</v>
      </c>
      <c r="HM15">
        <f t="shared" si="66"/>
        <v>2.3825267154219936E-08</v>
      </c>
      <c r="HN15">
        <f t="shared" si="67"/>
        <v>2.3823361530817714E-08</v>
      </c>
      <c r="HO15">
        <f t="shared" si="68"/>
        <v>2.3823361529915217E-08</v>
      </c>
      <c r="HP15">
        <f t="shared" si="69"/>
        <v>2.3823361529915217E-08</v>
      </c>
    </row>
    <row r="16" spans="2:224" ht="12.75">
      <c r="B16">
        <f>L7+L11+L15+L19+L23+L27+L31+L35+L39+L43+L47+L51+L55+L58</f>
        <v>195667.68000000002</v>
      </c>
      <c r="C16">
        <f>C2+(D2*3600+E2*60+(F2+B16))/86400</f>
        <v>3.2646722222222224</v>
      </c>
      <c r="D16">
        <f>INT(365.25*(B13+4716))+INT(30.6001*(C13+1))+C16+E13-1524.5</f>
        <v>-470393.2353277778</v>
      </c>
      <c r="E16">
        <f>(D16-2451545)/365250</f>
        <v>-7.99983089754354</v>
      </c>
      <c r="F16">
        <f>10*E16</f>
        <v>-79.9983089754354</v>
      </c>
      <c r="M16" s="4">
        <v>7.53141E-06</v>
      </c>
      <c r="N16" s="4">
        <v>2.53339053818</v>
      </c>
      <c r="O16" s="4">
        <v>5507.5532386674</v>
      </c>
      <c r="P16">
        <f t="shared" si="8"/>
        <v>5.59109070721107E-06</v>
      </c>
      <c r="R16" s="4">
        <v>1.9097E-07</v>
      </c>
      <c r="S16" s="4">
        <v>1.84628332577</v>
      </c>
      <c r="T16" s="4">
        <v>5486.777843175</v>
      </c>
      <c r="U16">
        <f t="shared" si="9"/>
        <v>-1.8466532720745225E-07</v>
      </c>
      <c r="W16" s="4">
        <v>3.81E-08</v>
      </c>
      <c r="X16" s="4">
        <v>3.4405080349</v>
      </c>
      <c r="Y16" s="4">
        <v>5573.1428014331</v>
      </c>
      <c r="Z16">
        <f t="shared" si="10"/>
        <v>4.2211932256939396E-10</v>
      </c>
      <c r="AB16" s="4">
        <v>9E-11</v>
      </c>
      <c r="AC16" s="4">
        <v>4.58467294499</v>
      </c>
      <c r="AD16" s="4">
        <v>1577.3435424478</v>
      </c>
      <c r="AE16">
        <f t="shared" si="11"/>
        <v>-8.281008582222178E-11</v>
      </c>
      <c r="AQ16" s="4">
        <v>8.366E-08</v>
      </c>
      <c r="AR16" s="4">
        <v>4.9925151218</v>
      </c>
      <c r="AS16" s="4">
        <v>7084.8967811152</v>
      </c>
      <c r="AT16">
        <f t="shared" si="13"/>
        <v>1.8500789495097925E-08</v>
      </c>
      <c r="AV16" s="4">
        <v>4.51E-09</v>
      </c>
      <c r="AW16" s="4">
        <v>1.53288619213</v>
      </c>
      <c r="AX16" s="4">
        <v>18073.7049386502</v>
      </c>
      <c r="AY16">
        <f t="shared" si="14"/>
        <v>-4.024274429674064E-09</v>
      </c>
      <c r="BA16" s="4">
        <v>3.8E-10</v>
      </c>
      <c r="BB16" s="4">
        <v>2.77761031485</v>
      </c>
      <c r="BC16" s="4">
        <v>10988.808157535</v>
      </c>
      <c r="BD16">
        <f t="shared" si="15"/>
        <v>-2.285831992415925E-10</v>
      </c>
      <c r="BP16" s="4">
        <v>1.85752E-06</v>
      </c>
      <c r="BQ16" s="4">
        <v>5.02194447178</v>
      </c>
      <c r="BR16" s="4">
        <v>10977.078804699</v>
      </c>
      <c r="BS16">
        <f t="shared" si="17"/>
        <v>-1.148796747418651E-06</v>
      </c>
      <c r="BU16" s="4">
        <v>3.75E-08</v>
      </c>
      <c r="BV16" s="4">
        <v>5.07097685568</v>
      </c>
      <c r="BW16" s="4">
        <v>796.2980068164001</v>
      </c>
      <c r="BX16">
        <f t="shared" si="18"/>
        <v>3.5692945918621035E-08</v>
      </c>
      <c r="BZ16" s="4">
        <v>3.51E-09</v>
      </c>
      <c r="CA16" s="4">
        <v>1.8107922777</v>
      </c>
      <c r="CB16" s="4">
        <v>5486.777843175</v>
      </c>
      <c r="CC16">
        <f t="shared" si="19"/>
        <v>-3.3602453080918596E-09</v>
      </c>
      <c r="CE16" s="4">
        <v>1E-10</v>
      </c>
      <c r="CF16" s="4">
        <v>5.19937959068</v>
      </c>
      <c r="CG16" s="4">
        <v>71430.695618129</v>
      </c>
      <c r="CH16">
        <f t="shared" si="20"/>
        <v>-6.546285004274549E-11</v>
      </c>
      <c r="CT16" s="4">
        <v>7.44996E-06</v>
      </c>
      <c r="CU16" s="4">
        <v>3.19032530145</v>
      </c>
      <c r="CV16" s="4">
        <v>71.8126531507</v>
      </c>
      <c r="CW16">
        <f t="shared" si="22"/>
        <v>6.63840987561709E-06</v>
      </c>
      <c r="CX16">
        <f t="shared" si="23"/>
        <v>6.6385260563721225E-06</v>
      </c>
      <c r="CY16">
        <f t="shared" si="24"/>
        <v>6.6385260564274735E-06</v>
      </c>
      <c r="CZ16">
        <f t="shared" si="25"/>
        <v>6.6385260564274735E-06</v>
      </c>
      <c r="DB16" s="4">
        <v>2.8866E-07</v>
      </c>
      <c r="DC16" s="4">
        <v>5.16877529164</v>
      </c>
      <c r="DD16" s="4">
        <v>9.5612275556</v>
      </c>
      <c r="DE16">
        <f t="shared" si="26"/>
        <v>-1.7089962068674014E-07</v>
      </c>
      <c r="DF16">
        <f t="shared" si="27"/>
        <v>-1.7090068493580814E-07</v>
      </c>
      <c r="DG16">
        <f t="shared" si="28"/>
        <v>-1.7090068493631395E-07</v>
      </c>
      <c r="DH16">
        <f t="shared" si="29"/>
        <v>-1.7090068493631395E-07</v>
      </c>
      <c r="DJ16" s="4">
        <v>2.157E-08</v>
      </c>
      <c r="DK16" s="4">
        <v>1.89135758747</v>
      </c>
      <c r="DL16" s="4">
        <v>388.4651552382</v>
      </c>
      <c r="DM16">
        <f t="shared" si="30"/>
        <v>-6.3713999907527235E-09</v>
      </c>
      <c r="DN16">
        <f t="shared" si="31"/>
        <v>-6.375230224563006E-09</v>
      </c>
      <c r="DO16">
        <f t="shared" si="32"/>
        <v>-6.375230226380917E-09</v>
      </c>
      <c r="DP16">
        <f t="shared" si="33"/>
        <v>-6.375230226380917E-09</v>
      </c>
      <c r="DR16" s="12"/>
      <c r="DS16" s="12"/>
      <c r="DT16" s="12"/>
      <c r="EP16" s="4">
        <v>2.0559E-06</v>
      </c>
      <c r="EQ16" s="4">
        <v>4.25652348864</v>
      </c>
      <c r="ER16" s="4">
        <v>529.6909650946</v>
      </c>
      <c r="ES16">
        <f t="shared" si="38"/>
        <v>-2.3483646161544438E-07</v>
      </c>
      <c r="ET16">
        <f t="shared" si="39"/>
        <v>-2.3431880850645427E-07</v>
      </c>
      <c r="EU16">
        <f t="shared" si="40"/>
        <v>-2.34318808261245E-07</v>
      </c>
      <c r="EV16">
        <f t="shared" si="41"/>
        <v>-2.34318808261245E-07</v>
      </c>
      <c r="EX16" s="4">
        <v>1.2951E-07</v>
      </c>
      <c r="EY16" s="4">
        <v>6.17709713139</v>
      </c>
      <c r="EZ16" s="4">
        <v>529.6909650946</v>
      </c>
      <c r="FA16">
        <f t="shared" si="42"/>
        <v>-1.158021922628871E-07</v>
      </c>
      <c r="FB16">
        <f t="shared" si="43"/>
        <v>-1.1581688545094816E-07</v>
      </c>
      <c r="FC16">
        <f t="shared" si="44"/>
        <v>-1.1581688545790637E-07</v>
      </c>
      <c r="FD16">
        <f t="shared" si="45"/>
        <v>-1.1581688545790637E-07</v>
      </c>
      <c r="FF16" s="4">
        <v>4.69E-09</v>
      </c>
      <c r="FG16" s="4">
        <v>5.87866293959</v>
      </c>
      <c r="FH16" s="4">
        <v>77.7505439839</v>
      </c>
      <c r="FI16">
        <f t="shared" si="46"/>
        <v>4.388726276048937E-09</v>
      </c>
      <c r="FJ16">
        <f t="shared" si="47"/>
        <v>4.388664747342369E-09</v>
      </c>
      <c r="FK16">
        <f t="shared" si="48"/>
        <v>4.3886647473132225E-09</v>
      </c>
      <c r="FL16">
        <f t="shared" si="49"/>
        <v>4.3886647473132225E-09</v>
      </c>
      <c r="GL16" s="4">
        <v>0.00012011825</v>
      </c>
      <c r="GM16" s="4">
        <v>1.92062131635</v>
      </c>
      <c r="GN16" s="4">
        <v>1021.2488945514</v>
      </c>
      <c r="GO16">
        <f t="shared" si="54"/>
        <v>0.00011658750303697332</v>
      </c>
      <c r="GP16">
        <f t="shared" si="55"/>
        <v>0.00011660161544038297</v>
      </c>
      <c r="GQ16">
        <f t="shared" si="56"/>
        <v>0.00011660161544707444</v>
      </c>
      <c r="GR16">
        <f t="shared" si="57"/>
        <v>0.00011660161544707444</v>
      </c>
      <c r="GT16" s="4">
        <v>4.9019E-06</v>
      </c>
      <c r="GU16" s="4">
        <v>3.46830928696</v>
      </c>
      <c r="GV16" s="4">
        <v>137.0330241624</v>
      </c>
      <c r="GW16">
        <f t="shared" si="58"/>
        <v>4.298216429443885E-06</v>
      </c>
      <c r="GX16">
        <f t="shared" si="59"/>
        <v>4.2983709408121354E-06</v>
      </c>
      <c r="GY16">
        <f t="shared" si="60"/>
        <v>4.298370940885538E-06</v>
      </c>
      <c r="GZ16">
        <f t="shared" si="61"/>
        <v>4.298370940885538E-06</v>
      </c>
      <c r="HB16" s="4">
        <v>2.1099E-07</v>
      </c>
      <c r="HC16" s="4">
        <v>0.76843555176</v>
      </c>
      <c r="HD16" s="4">
        <v>36.6485629295</v>
      </c>
      <c r="HE16">
        <f t="shared" si="62"/>
        <v>-2.0465064201769364E-07</v>
      </c>
      <c r="HF16">
        <f t="shared" si="63"/>
        <v>-2.046497418703665E-07</v>
      </c>
      <c r="HG16">
        <f t="shared" si="64"/>
        <v>-2.0464974186993755E-07</v>
      </c>
      <c r="HH16">
        <f t="shared" si="65"/>
        <v>-2.0464974186993755E-07</v>
      </c>
      <c r="HJ16" s="4">
        <v>2.644E-08</v>
      </c>
      <c r="HK16" s="4">
        <v>4.64542905401</v>
      </c>
      <c r="HL16" s="4">
        <v>500.1559491659</v>
      </c>
      <c r="HM16">
        <f t="shared" si="66"/>
        <v>2.423039157508156E-08</v>
      </c>
      <c r="HN16">
        <f t="shared" si="67"/>
        <v>2.422785866932863E-08</v>
      </c>
      <c r="HO16">
        <f t="shared" si="68"/>
        <v>2.4227858668120214E-08</v>
      </c>
      <c r="HP16">
        <f t="shared" si="69"/>
        <v>2.4227858668120214E-08</v>
      </c>
    </row>
    <row r="17" spans="10:224" ht="12.75">
      <c r="J17" t="s">
        <v>56</v>
      </c>
      <c r="K17" t="s">
        <v>57</v>
      </c>
      <c r="L17" t="b">
        <f>AND(1600&lt;A2,A2&lt;=1700)</f>
        <v>0</v>
      </c>
      <c r="M17" s="4">
        <v>5.05264E-06</v>
      </c>
      <c r="N17" s="4">
        <v>4.58292563052</v>
      </c>
      <c r="O17" s="4">
        <v>18849.2275499742</v>
      </c>
      <c r="P17">
        <f t="shared" si="8"/>
        <v>-2.8455306051118834E-06</v>
      </c>
      <c r="R17" s="4">
        <v>2.0844E-07</v>
      </c>
      <c r="S17" s="4">
        <v>5.34138275149</v>
      </c>
      <c r="T17" s="4">
        <v>0.9803210682</v>
      </c>
      <c r="U17">
        <f t="shared" si="9"/>
        <v>-1.671175311964548E-07</v>
      </c>
      <c r="W17" s="4">
        <v>2.714E-08</v>
      </c>
      <c r="X17" s="4">
        <v>0.30637881025</v>
      </c>
      <c r="Y17" s="4">
        <v>398.1490034082</v>
      </c>
      <c r="Z17">
        <f t="shared" si="10"/>
        <v>1.9734942671632917E-08</v>
      </c>
      <c r="AB17" s="4">
        <v>8E-11</v>
      </c>
      <c r="AC17" s="4">
        <v>1.40626662824</v>
      </c>
      <c r="AD17" s="4">
        <v>11856.2186514245</v>
      </c>
      <c r="AE17">
        <f t="shared" si="11"/>
        <v>-6.79347794175185E-12</v>
      </c>
      <c r="AQ17" s="4">
        <v>6.921E-08</v>
      </c>
      <c r="AR17" s="4">
        <v>4.32559054073</v>
      </c>
      <c r="AS17" s="4">
        <v>6275.9623029906</v>
      </c>
      <c r="AT17">
        <f t="shared" si="13"/>
        <v>6.526991020704671E-08</v>
      </c>
      <c r="AV17" s="4">
        <v>3.64E-09</v>
      </c>
      <c r="AW17" s="4">
        <v>3.61614477374</v>
      </c>
      <c r="AX17" s="4">
        <v>13367.9726311066</v>
      </c>
      <c r="AY17">
        <f t="shared" si="14"/>
        <v>-1.2097220087797352E-09</v>
      </c>
      <c r="BA17" s="4">
        <v>4.6E-10</v>
      </c>
      <c r="BB17" s="4">
        <v>3.38617099014</v>
      </c>
      <c r="BC17" s="4">
        <v>156475.290247995</v>
      </c>
      <c r="BD17">
        <f t="shared" si="15"/>
        <v>7.793503538391103E-11</v>
      </c>
      <c r="BP17" s="4">
        <v>1.09835E-06</v>
      </c>
      <c r="BQ17" s="4">
        <v>5.05510636285</v>
      </c>
      <c r="BR17" s="4">
        <v>5486.777843175</v>
      </c>
      <c r="BS17">
        <f t="shared" si="17"/>
        <v>1.0784928152222814E-06</v>
      </c>
      <c r="BU17" s="4">
        <v>4.1E-08</v>
      </c>
      <c r="BV17" s="4">
        <v>1.08424786092</v>
      </c>
      <c r="BW17" s="4">
        <v>9437.762934887</v>
      </c>
      <c r="BX17">
        <f t="shared" si="18"/>
        <v>3.217150665124157E-08</v>
      </c>
      <c r="BZ17" s="4">
        <v>4.67E-09</v>
      </c>
      <c r="CA17" s="4">
        <v>3.65753702738</v>
      </c>
      <c r="CB17" s="4">
        <v>7084.8967811152</v>
      </c>
      <c r="CC17">
        <f t="shared" si="19"/>
        <v>4.6696155047703875E-09</v>
      </c>
      <c r="CE17" s="4">
        <v>9E-11</v>
      </c>
      <c r="CF17" s="4">
        <v>0.4727519993</v>
      </c>
      <c r="CG17" s="4">
        <v>6279.5527316424</v>
      </c>
      <c r="CH17">
        <f t="shared" si="20"/>
        <v>6.135498723510753E-11</v>
      </c>
      <c r="CT17" s="4">
        <v>5.06206E-06</v>
      </c>
      <c r="CU17" s="4">
        <v>5.74785370252</v>
      </c>
      <c r="CV17" s="4">
        <v>114.3991069134</v>
      </c>
      <c r="CW17">
        <f t="shared" si="22"/>
        <v>-3.309075334566714E-07</v>
      </c>
      <c r="CX17">
        <f t="shared" si="23"/>
        <v>-3.3063104270366676E-07</v>
      </c>
      <c r="CY17">
        <f t="shared" si="24"/>
        <v>-3.306310425721611E-07</v>
      </c>
      <c r="CZ17">
        <f t="shared" si="25"/>
        <v>-3.306310425721611E-07</v>
      </c>
      <c r="DB17" s="4">
        <v>2.8742E-07</v>
      </c>
      <c r="DC17" s="4">
        <v>5.16732589024</v>
      </c>
      <c r="DD17" s="4">
        <v>2.4476805548</v>
      </c>
      <c r="DE17">
        <f t="shared" si="26"/>
        <v>-7.847328664357742E-08</v>
      </c>
      <c r="DF17">
        <f t="shared" si="27"/>
        <v>-7.847361046791269E-08</v>
      </c>
      <c r="DG17">
        <f t="shared" si="28"/>
        <v>-7.84736104680669E-08</v>
      </c>
      <c r="DH17">
        <f t="shared" si="29"/>
        <v>-7.84736104680669E-08</v>
      </c>
      <c r="DJ17" s="4">
        <v>2.211E-08</v>
      </c>
      <c r="DK17" s="4">
        <v>4.3799709224</v>
      </c>
      <c r="DL17" s="4">
        <v>7.1135470008</v>
      </c>
      <c r="DM17">
        <f t="shared" si="30"/>
        <v>-1.4089576828339616E-08</v>
      </c>
      <c r="DN17">
        <f t="shared" si="31"/>
        <v>-1.4089634824041255E-08</v>
      </c>
      <c r="DO17">
        <f t="shared" si="32"/>
        <v>-1.4089634824068858E-08</v>
      </c>
      <c r="DP17">
        <f t="shared" si="33"/>
        <v>-1.4089634824068858E-08</v>
      </c>
      <c r="EP17" s="4">
        <v>1.40455E-06</v>
      </c>
      <c r="EQ17" s="4">
        <v>3.52969556376</v>
      </c>
      <c r="ER17" s="4">
        <v>137.0330241624</v>
      </c>
      <c r="ES17">
        <f t="shared" si="38"/>
        <v>1.1878297976368058E-06</v>
      </c>
      <c r="ET17">
        <f t="shared" si="39"/>
        <v>1.1878789406199279E-06</v>
      </c>
      <c r="EU17">
        <f t="shared" si="40"/>
        <v>1.187878940643274E-06</v>
      </c>
      <c r="EV17">
        <f t="shared" si="41"/>
        <v>1.187878940643274E-06</v>
      </c>
      <c r="EX17" s="4">
        <v>1.0502E-07</v>
      </c>
      <c r="EY17" s="4">
        <v>1.20336443465</v>
      </c>
      <c r="EZ17" s="4">
        <v>137.0330241624</v>
      </c>
      <c r="FA17">
        <f t="shared" si="42"/>
        <v>-2.0103729467522584E-08</v>
      </c>
      <c r="FB17">
        <f t="shared" si="43"/>
        <v>-2.011048792500284E-08</v>
      </c>
      <c r="FC17">
        <f t="shared" si="44"/>
        <v>-2.0110487928213692E-08</v>
      </c>
      <c r="FD17">
        <f t="shared" si="45"/>
        <v>-2.0110487928213692E-08</v>
      </c>
      <c r="FF17" s="4">
        <v>4.82E-09</v>
      </c>
      <c r="FG17" s="4">
        <v>5.63056237954</v>
      </c>
      <c r="FH17" s="4">
        <v>137.0330241624</v>
      </c>
      <c r="FI17">
        <f t="shared" si="46"/>
        <v>-4.2801852544606695E-09</v>
      </c>
      <c r="FJ17">
        <f t="shared" si="47"/>
        <v>-4.280039922862607E-09</v>
      </c>
      <c r="FK17">
        <f t="shared" si="48"/>
        <v>-4.280039922793557E-09</v>
      </c>
      <c r="FL17">
        <f t="shared" si="49"/>
        <v>-4.280039922793557E-09</v>
      </c>
      <c r="GL17" s="4">
        <v>8.394731E-05</v>
      </c>
      <c r="GM17" s="4">
        <v>0.67816895547</v>
      </c>
      <c r="GN17" s="4">
        <v>146.594251718</v>
      </c>
      <c r="GO17">
        <f t="shared" si="54"/>
        <v>-8.160079423169157E-05</v>
      </c>
      <c r="GP17">
        <f t="shared" si="55"/>
        <v>-8.159941157721548E-05</v>
      </c>
      <c r="GQ17">
        <f t="shared" si="56"/>
        <v>-8.159941157655653E-05</v>
      </c>
      <c r="GR17">
        <f t="shared" si="57"/>
        <v>-8.159941157655653E-05</v>
      </c>
      <c r="GT17" s="4">
        <v>2.64093E-06</v>
      </c>
      <c r="GU17" s="4">
        <v>0.86220057976</v>
      </c>
      <c r="GV17" s="4">
        <v>4.4534181249</v>
      </c>
      <c r="GW17">
        <f t="shared" si="58"/>
        <v>-2.584620517120121E-06</v>
      </c>
      <c r="GX17">
        <f t="shared" si="59"/>
        <v>-2.5846193612413252E-06</v>
      </c>
      <c r="GY17">
        <f t="shared" si="60"/>
        <v>-2.5846193612407785E-06</v>
      </c>
      <c r="GZ17">
        <f t="shared" si="61"/>
        <v>-2.5846193612407785E-06</v>
      </c>
      <c r="HB17" s="4">
        <v>1.3886E-07</v>
      </c>
      <c r="HC17" s="4">
        <v>3.59248623971</v>
      </c>
      <c r="HD17" s="4">
        <v>395.578702239</v>
      </c>
      <c r="HE17">
        <f t="shared" si="62"/>
        <v>1.199475298145927E-07</v>
      </c>
      <c r="HF17">
        <f t="shared" si="63"/>
        <v>1.1993428561352962E-07</v>
      </c>
      <c r="HG17">
        <f t="shared" si="64"/>
        <v>1.1993428560726004E-07</v>
      </c>
      <c r="HH17">
        <f t="shared" si="65"/>
        <v>1.1993428560726004E-07</v>
      </c>
      <c r="HJ17" s="4">
        <v>2.541E-08</v>
      </c>
      <c r="HK17" s="4">
        <v>4.79217120822</v>
      </c>
      <c r="HL17" s="4">
        <v>482.9599097477</v>
      </c>
      <c r="HM17">
        <f t="shared" si="66"/>
        <v>1.5197917528254564E-08</v>
      </c>
      <c r="HN17">
        <f t="shared" si="67"/>
        <v>1.5193211322979162E-08</v>
      </c>
      <c r="HO17">
        <f t="shared" si="68"/>
        <v>1.5193211320747005E-08</v>
      </c>
      <c r="HP17">
        <f t="shared" si="69"/>
        <v>1.5193211320747005E-08</v>
      </c>
    </row>
    <row r="18" spans="1:224" ht="12.75">
      <c r="A18" s="5" t="s">
        <v>103</v>
      </c>
      <c r="B18" t="s">
        <v>98</v>
      </c>
      <c r="C18" t="s">
        <v>99</v>
      </c>
      <c r="D18" t="s">
        <v>100</v>
      </c>
      <c r="E18" t="s">
        <v>101</v>
      </c>
      <c r="F18" s="5" t="s">
        <v>102</v>
      </c>
      <c r="J18" t="s">
        <v>58</v>
      </c>
      <c r="K18">
        <f>K3-1600</f>
        <v>-7599.958333333333</v>
      </c>
      <c r="M18" s="4">
        <v>4.92379E-06</v>
      </c>
      <c r="N18" s="4">
        <v>4.20506639861</v>
      </c>
      <c r="O18" s="4">
        <v>775.522611324</v>
      </c>
      <c r="P18">
        <f t="shared" si="8"/>
        <v>-4.347966314366398E-07</v>
      </c>
      <c r="R18" s="4">
        <v>1.8508E-07</v>
      </c>
      <c r="S18" s="4">
        <v>4.96855124577</v>
      </c>
      <c r="T18" s="4">
        <v>213.299095438</v>
      </c>
      <c r="U18">
        <f t="shared" si="9"/>
        <v>3.961669095933238E-08</v>
      </c>
      <c r="W18" s="4">
        <v>2.371E-08</v>
      </c>
      <c r="X18" s="4">
        <v>4.38118838167</v>
      </c>
      <c r="Y18" s="4">
        <v>5223.6939198022</v>
      </c>
      <c r="Z18">
        <f t="shared" si="10"/>
        <v>1.0658767153791257E-08</v>
      </c>
      <c r="AB18" s="4">
        <v>8E-11</v>
      </c>
      <c r="AC18" s="4">
        <v>5.07561257196</v>
      </c>
      <c r="AD18" s="4">
        <v>6256.7775301916</v>
      </c>
      <c r="AE18">
        <f t="shared" si="11"/>
        <v>-6.483152981637927E-11</v>
      </c>
      <c r="AQ18" s="4">
        <v>9.145E-08</v>
      </c>
      <c r="AR18" s="4">
        <v>1.14182646613</v>
      </c>
      <c r="AS18" s="4">
        <v>6620.8901131878</v>
      </c>
      <c r="AT18">
        <f t="shared" si="13"/>
        <v>-6.69800200646379E-08</v>
      </c>
      <c r="AV18" s="4">
        <v>3.72E-09</v>
      </c>
      <c r="AW18" s="4">
        <v>3.2247072132</v>
      </c>
      <c r="AX18" s="4">
        <v>6275.9623029906</v>
      </c>
      <c r="AY18">
        <f t="shared" si="14"/>
        <v>2.691691168995088E-09</v>
      </c>
      <c r="BA18" s="4">
        <v>2.1E-10</v>
      </c>
      <c r="BB18" s="4">
        <v>1.95248349228</v>
      </c>
      <c r="BC18" s="4">
        <v>8827.3902698748</v>
      </c>
      <c r="BD18">
        <f t="shared" si="15"/>
        <v>1.0581230122612705E-10</v>
      </c>
      <c r="BP18" s="4">
        <v>9.8316E-07</v>
      </c>
      <c r="BQ18" s="4">
        <v>0.88681311277</v>
      </c>
      <c r="BR18" s="4">
        <v>6069.7767545534</v>
      </c>
      <c r="BS18">
        <f t="shared" si="17"/>
        <v>9.7133624249178E-07</v>
      </c>
      <c r="BU18" s="4">
        <v>3.518E-08</v>
      </c>
      <c r="BV18" s="4">
        <v>0.02290216272</v>
      </c>
      <c r="BW18" s="4">
        <v>83996.8473181118</v>
      </c>
      <c r="BX18">
        <f t="shared" si="18"/>
        <v>1.9470470859363787E-08</v>
      </c>
      <c r="BZ18" s="4">
        <v>4.58E-09</v>
      </c>
      <c r="CA18" s="4">
        <v>5.38585314743</v>
      </c>
      <c r="CB18" s="4">
        <v>149854.400134807</v>
      </c>
      <c r="CC18">
        <f t="shared" si="19"/>
        <v>-2.5045614385788893E-09</v>
      </c>
      <c r="CE18" s="4">
        <v>9E-11</v>
      </c>
      <c r="CF18" s="4">
        <v>0.74642756529</v>
      </c>
      <c r="CG18" s="4">
        <v>5729.506447149</v>
      </c>
      <c r="CH18">
        <f t="shared" si="20"/>
        <v>6.3178812776115284E-12</v>
      </c>
      <c r="CT18" s="4">
        <v>3.99552E-06</v>
      </c>
      <c r="CU18" s="4">
        <v>0.34972342569</v>
      </c>
      <c r="CV18" s="4">
        <v>1021.2488945514</v>
      </c>
      <c r="CW18">
        <f t="shared" si="22"/>
        <v>9.612228657208763E-07</v>
      </c>
      <c r="CX18">
        <f t="shared" si="23"/>
        <v>9.59327709767603E-07</v>
      </c>
      <c r="CY18">
        <f t="shared" si="24"/>
        <v>9.593277088680637E-07</v>
      </c>
      <c r="CZ18">
        <f t="shared" si="25"/>
        <v>9.593277088680637E-07</v>
      </c>
      <c r="DB18" s="4">
        <v>2.5507E-07</v>
      </c>
      <c r="DC18" s="4">
        <v>5.24526281928</v>
      </c>
      <c r="DD18" s="4">
        <v>168.0525127994</v>
      </c>
      <c r="DE18">
        <f t="shared" si="26"/>
        <v>1.7252585965364882E-07</v>
      </c>
      <c r="DF18">
        <f t="shared" si="27"/>
        <v>1.7251075256637446E-07</v>
      </c>
      <c r="DG18">
        <f t="shared" si="28"/>
        <v>1.725107525591975E-07</v>
      </c>
      <c r="DH18">
        <f t="shared" si="29"/>
        <v>1.725107525591975E-07</v>
      </c>
      <c r="DJ18" s="4">
        <v>1.847E-08</v>
      </c>
      <c r="DK18" s="4">
        <v>3.48574435762</v>
      </c>
      <c r="DL18" s="4">
        <v>9.5612275556</v>
      </c>
      <c r="DM18">
        <f t="shared" si="30"/>
        <v>-1.3566697720734134E-08</v>
      </c>
      <c r="DN18">
        <f t="shared" si="31"/>
        <v>-1.3566640382705124E-08</v>
      </c>
      <c r="DO18">
        <f t="shared" si="32"/>
        <v>-1.3566640382677694E-08</v>
      </c>
      <c r="DP18">
        <f t="shared" si="33"/>
        <v>-1.3566640382677694E-08</v>
      </c>
      <c r="EP18" s="4">
        <v>9.853E-07</v>
      </c>
      <c r="EQ18" s="4">
        <v>4.16774829927</v>
      </c>
      <c r="ER18" s="4">
        <v>33.6796175129</v>
      </c>
      <c r="ES18">
        <f t="shared" si="38"/>
        <v>1.9679432575287438E-07</v>
      </c>
      <c r="ET18">
        <f t="shared" si="39"/>
        <v>1.967787676669471E-07</v>
      </c>
      <c r="EU18">
        <f t="shared" si="40"/>
        <v>1.9677876765953836E-07</v>
      </c>
      <c r="EV18">
        <f t="shared" si="41"/>
        <v>1.9677876765953836E-07</v>
      </c>
      <c r="EX18" s="4">
        <v>4.416E-08</v>
      </c>
      <c r="EY18" s="4">
        <v>1.25478204684</v>
      </c>
      <c r="EZ18" s="4">
        <v>111.4301614968</v>
      </c>
      <c r="FA18">
        <f t="shared" si="42"/>
        <v>-2.015090947019709E-08</v>
      </c>
      <c r="FB18">
        <f t="shared" si="43"/>
        <v>-2.0148814399408143E-08</v>
      </c>
      <c r="FC18">
        <f t="shared" si="44"/>
        <v>-2.014881439841192E-08</v>
      </c>
      <c r="FD18">
        <f t="shared" si="45"/>
        <v>-2.014881439841192E-08</v>
      </c>
      <c r="FF18" s="4">
        <v>3.45E-09</v>
      </c>
      <c r="FG18" s="4">
        <v>1.80085651594</v>
      </c>
      <c r="FH18" s="4">
        <v>71.8126531507</v>
      </c>
      <c r="FI18">
        <f t="shared" si="46"/>
        <v>2.0945726484552536E-09</v>
      </c>
      <c r="FJ18">
        <f t="shared" si="47"/>
        <v>2.094478451110972E-09</v>
      </c>
      <c r="FK18">
        <f t="shared" si="48"/>
        <v>2.0944784510660918E-09</v>
      </c>
      <c r="FL18">
        <f t="shared" si="49"/>
        <v>2.0944784510660918E-09</v>
      </c>
      <c r="GL18" s="4">
        <v>7.5718E-05</v>
      </c>
      <c r="GM18" s="4">
        <v>1.07149263431</v>
      </c>
      <c r="GN18" s="4">
        <v>388.4651552382</v>
      </c>
      <c r="GO18">
        <f t="shared" si="54"/>
        <v>-6.814459162530994E-05</v>
      </c>
      <c r="GP18">
        <f t="shared" si="55"/>
        <v>-6.815072568764081E-05</v>
      </c>
      <c r="GQ18">
        <f t="shared" si="56"/>
        <v>-6.81507256905517E-05</v>
      </c>
      <c r="GR18">
        <f t="shared" si="57"/>
        <v>-6.81507256905517E-05</v>
      </c>
      <c r="GT18" s="4">
        <v>2.70526E-06</v>
      </c>
      <c r="GU18" s="4">
        <v>3.27355867939</v>
      </c>
      <c r="GV18" s="4">
        <v>71.8126531507</v>
      </c>
      <c r="GW18">
        <f t="shared" si="58"/>
        <v>2.300141831091593E-06</v>
      </c>
      <c r="GX18">
        <f t="shared" si="59"/>
        <v>2.300190759273546E-06</v>
      </c>
      <c r="GY18">
        <f t="shared" si="60"/>
        <v>2.3001907592968567E-06</v>
      </c>
      <c r="GZ18">
        <f t="shared" si="61"/>
        <v>2.3001907592968567E-06</v>
      </c>
      <c r="HB18" s="4">
        <v>1.3117E-07</v>
      </c>
      <c r="HC18" s="4">
        <v>5.09263515697</v>
      </c>
      <c r="HD18" s="4">
        <v>98.8999885246</v>
      </c>
      <c r="HE18">
        <f t="shared" si="62"/>
        <v>1.0096488322776667E-07</v>
      </c>
      <c r="HF18">
        <f t="shared" si="63"/>
        <v>1.0096092063978454E-07</v>
      </c>
      <c r="HG18">
        <f t="shared" si="64"/>
        <v>1.0096092063789953E-07</v>
      </c>
      <c r="HH18">
        <f t="shared" si="65"/>
        <v>1.0096092063789953E-07</v>
      </c>
      <c r="HJ18" s="4">
        <v>2.523E-08</v>
      </c>
      <c r="HK18" s="4">
        <v>1.7286988978</v>
      </c>
      <c r="HL18" s="4">
        <v>395.578702239</v>
      </c>
      <c r="HM18">
        <f t="shared" si="66"/>
        <v>-1.8464353723585312E-08</v>
      </c>
      <c r="HN18">
        <f t="shared" si="67"/>
        <v>-1.8467607711138142E-08</v>
      </c>
      <c r="HO18">
        <f t="shared" si="68"/>
        <v>-1.8467607712678124E-08</v>
      </c>
      <c r="HP18">
        <f t="shared" si="69"/>
        <v>-1.8467607712678124E-08</v>
      </c>
    </row>
    <row r="19" spans="1:224" ht="12.75">
      <c r="A19">
        <f>RADIANS(F19)</f>
        <v>-6.252391009933559E-05</v>
      </c>
      <c r="B19">
        <f>RADIANS(280.4665+36000.7698*F16)</f>
        <v>-50260.59971234703</v>
      </c>
      <c r="C19">
        <f>RADIANS(218.3165+481267.8813*F16)</f>
        <v>-671958.7145663983</v>
      </c>
      <c r="D19">
        <f>RADIANS(125.04452-1934.136261*F16)</f>
        <v>2702.6890295246603</v>
      </c>
      <c r="E19">
        <f>-17.2*SIN(D19)-1.32*SIN(2*B19)-0.23*SIN(2*C19)+0.21*SIN(2*D19)</f>
        <v>-12.896482202450326</v>
      </c>
      <c r="F19">
        <f>E19/3600</f>
        <v>-0.0035823561673473127</v>
      </c>
      <c r="J19" t="s">
        <v>51</v>
      </c>
      <c r="K19">
        <f>120+K18*(-0.9808+K18*(-0.01532+K18/7129))</f>
        <v>-62452384.32841643</v>
      </c>
      <c r="L19">
        <f>K19*L17</f>
        <v>0</v>
      </c>
      <c r="M19" s="4">
        <v>3.56655E-06</v>
      </c>
      <c r="N19" s="4">
        <v>2.91954116867</v>
      </c>
      <c r="O19" s="4">
        <v>0.0673103028</v>
      </c>
      <c r="P19">
        <f t="shared" si="8"/>
        <v>-2.5838796393389397E-06</v>
      </c>
      <c r="R19" s="4">
        <v>1.6233E-07</v>
      </c>
      <c r="S19" s="4">
        <v>0.03216483047</v>
      </c>
      <c r="T19" s="4">
        <v>2544.3144198834</v>
      </c>
      <c r="U19">
        <f t="shared" si="9"/>
        <v>-1.5378760287775882E-07</v>
      </c>
      <c r="W19" s="4">
        <v>2.538E-08</v>
      </c>
      <c r="X19" s="4">
        <v>2.27992810679</v>
      </c>
      <c r="Y19" s="4">
        <v>553.5694028424</v>
      </c>
      <c r="Z19">
        <f t="shared" si="10"/>
        <v>-2.4072652364888024E-08</v>
      </c>
      <c r="AB19" s="4">
        <v>7E-11</v>
      </c>
      <c r="AC19" s="4">
        <v>2.82473374405</v>
      </c>
      <c r="AD19" s="4">
        <v>83996.8473181118</v>
      </c>
      <c r="AE19">
        <f t="shared" si="11"/>
        <v>-5.595671317516967E-11</v>
      </c>
      <c r="AQ19" s="4">
        <v>7.194E-08</v>
      </c>
      <c r="AR19" s="4">
        <v>3.60193205752</v>
      </c>
      <c r="AS19" s="4">
        <v>529.6909650946</v>
      </c>
      <c r="AT19">
        <f t="shared" si="13"/>
        <v>3.6994097128505474E-08</v>
      </c>
      <c r="AV19" s="4">
        <v>2.68E-09</v>
      </c>
      <c r="AW19" s="4">
        <v>2.34341267879</v>
      </c>
      <c r="AX19" s="4">
        <v>11790.6290886588</v>
      </c>
      <c r="AY19">
        <f t="shared" si="14"/>
        <v>-2.1184379972644676E-09</v>
      </c>
      <c r="BA19" s="4">
        <v>1.8E-10</v>
      </c>
      <c r="BB19" s="4">
        <v>3.33419222028</v>
      </c>
      <c r="BC19" s="4">
        <v>8429.2412664666</v>
      </c>
      <c r="BD19">
        <f t="shared" si="15"/>
        <v>-7.065630277855497E-11</v>
      </c>
      <c r="BP19" s="4">
        <v>8.6499E-07</v>
      </c>
      <c r="BQ19" s="4">
        <v>5.68959778254</v>
      </c>
      <c r="BR19" s="4">
        <v>15720.8387848784</v>
      </c>
      <c r="BS19">
        <f t="shared" si="17"/>
        <v>7.938765534782802E-07</v>
      </c>
      <c r="BU19" s="4">
        <v>3.436E-08</v>
      </c>
      <c r="BV19" s="4">
        <v>0.94937019624</v>
      </c>
      <c r="BW19" s="4">
        <v>71430.695618129</v>
      </c>
      <c r="BX19">
        <f t="shared" si="18"/>
        <v>-1.3213308363051417E-08</v>
      </c>
      <c r="BZ19" s="4">
        <v>3.04E-09</v>
      </c>
      <c r="CA19" s="4">
        <v>3.51701098693</v>
      </c>
      <c r="CB19" s="4">
        <v>796.2980068164001</v>
      </c>
      <c r="CC19">
        <f t="shared" si="19"/>
        <v>-8.834858305293071E-10</v>
      </c>
      <c r="CE19" s="4">
        <v>7E-11</v>
      </c>
      <c r="CF19" s="4">
        <v>2.9737489156</v>
      </c>
      <c r="CG19" s="4">
        <v>775.522611324</v>
      </c>
      <c r="CH19">
        <f t="shared" si="20"/>
        <v>6.368876280943464E-11</v>
      </c>
      <c r="CT19" s="4">
        <v>3.45195E-06</v>
      </c>
      <c r="CU19" s="4">
        <v>3.46186210169</v>
      </c>
      <c r="CV19" s="4">
        <v>41.1019810544</v>
      </c>
      <c r="CW19">
        <f t="shared" si="22"/>
        <v>6.593747668320445E-07</v>
      </c>
      <c r="CX19">
        <f t="shared" si="23"/>
        <v>6.594414037774643E-07</v>
      </c>
      <c r="CY19">
        <f t="shared" si="24"/>
        <v>6.594414038090517E-07</v>
      </c>
      <c r="CZ19">
        <f t="shared" si="25"/>
        <v>6.594414038090517E-07</v>
      </c>
      <c r="DB19" s="4">
        <v>2.4869E-07</v>
      </c>
      <c r="DC19" s="4">
        <v>4.7319306781</v>
      </c>
      <c r="DD19" s="4">
        <v>182.279606801</v>
      </c>
      <c r="DE19">
        <f t="shared" si="26"/>
        <v>-1.1649047262822593E-07</v>
      </c>
      <c r="DF19">
        <f t="shared" si="27"/>
        <v>-1.1650963532337021E-07</v>
      </c>
      <c r="DG19">
        <f t="shared" si="28"/>
        <v>-1.1650963533246222E-07</v>
      </c>
      <c r="DH19">
        <f t="shared" si="29"/>
        <v>-1.1650963533246222E-07</v>
      </c>
      <c r="DJ19" s="4">
        <v>2.451E-08</v>
      </c>
      <c r="DK19" s="4">
        <v>4.68586840176</v>
      </c>
      <c r="DL19" s="4">
        <v>491.5579294568</v>
      </c>
      <c r="DM19">
        <f t="shared" si="30"/>
        <v>1.8688895467593434E-08</v>
      </c>
      <c r="DN19">
        <f t="shared" si="31"/>
        <v>1.868516525370914E-08</v>
      </c>
      <c r="DO19">
        <f t="shared" si="32"/>
        <v>1.8685165251934688E-08</v>
      </c>
      <c r="DP19">
        <f t="shared" si="33"/>
        <v>1.8685165251934688E-08</v>
      </c>
      <c r="EP19" s="4">
        <v>5.1257E-07</v>
      </c>
      <c r="EQ19" s="4">
        <v>1.95121181203</v>
      </c>
      <c r="ER19" s="4">
        <v>4.4534181249</v>
      </c>
      <c r="ES19">
        <f t="shared" si="38"/>
        <v>-3.257387531086772E-07</v>
      </c>
      <c r="ET19">
        <f t="shared" si="39"/>
        <v>-3.257395964039639E-07</v>
      </c>
      <c r="EU19">
        <f t="shared" si="40"/>
        <v>-3.257395964043632E-07</v>
      </c>
      <c r="EV19">
        <f t="shared" si="41"/>
        <v>-3.257395964043632E-07</v>
      </c>
      <c r="EX19" s="4">
        <v>4.383E-08</v>
      </c>
      <c r="EY19" s="4">
        <v>6.14147099615</v>
      </c>
      <c r="EZ19" s="4">
        <v>71.8126531507</v>
      </c>
      <c r="FA19">
        <f t="shared" si="42"/>
        <v>-4.2115058920154346E-08</v>
      </c>
      <c r="FB19">
        <f t="shared" si="43"/>
        <v>-4.2115476048757436E-08</v>
      </c>
      <c r="FC19">
        <f t="shared" si="44"/>
        <v>-4.211547604895616E-08</v>
      </c>
      <c r="FD19">
        <f t="shared" si="45"/>
        <v>-4.211547604895616E-08</v>
      </c>
      <c r="FF19" s="4">
        <v>2.74E-09</v>
      </c>
      <c r="FG19" s="4">
        <v>2.86650141006</v>
      </c>
      <c r="FH19" s="4">
        <v>33.6796175129</v>
      </c>
      <c r="FI19">
        <f t="shared" si="46"/>
        <v>-2.442112158919188E-09</v>
      </c>
      <c r="FJ19">
        <f t="shared" si="47"/>
        <v>-2.4421321805702963E-09</v>
      </c>
      <c r="FK19">
        <f t="shared" si="48"/>
        <v>-2.4421321805798308E-09</v>
      </c>
      <c r="FL19">
        <f t="shared" si="49"/>
        <v>-2.4421321805798308E-09</v>
      </c>
      <c r="GL19" s="4">
        <v>5.720852E-05</v>
      </c>
      <c r="GM19" s="4">
        <v>2.59059512267</v>
      </c>
      <c r="GN19" s="4">
        <v>4.4534181249</v>
      </c>
      <c r="GO19">
        <f t="shared" si="54"/>
        <v>-2.8177480694562445E-06</v>
      </c>
      <c r="GP19">
        <f t="shared" si="55"/>
        <v>-2.8178698243868336E-06</v>
      </c>
      <c r="GQ19">
        <f t="shared" si="56"/>
        <v>-2.817869824444485E-06</v>
      </c>
      <c r="GR19">
        <f t="shared" si="57"/>
        <v>-2.817869824444485E-06</v>
      </c>
      <c r="GT19" s="4">
        <v>2.03524E-06</v>
      </c>
      <c r="GU19" s="4">
        <v>2.41820674409</v>
      </c>
      <c r="GV19" s="4">
        <v>32.1951448046</v>
      </c>
      <c r="GW19">
        <f t="shared" si="58"/>
        <v>-1.5971560744752414E-06</v>
      </c>
      <c r="GX19">
        <f t="shared" si="59"/>
        <v>-1.5971366419294098E-06</v>
      </c>
      <c r="GY19">
        <f t="shared" si="60"/>
        <v>-1.5971366419201596E-06</v>
      </c>
      <c r="GZ19">
        <f t="shared" si="61"/>
        <v>-1.5971366419201596E-06</v>
      </c>
      <c r="HB19" s="4">
        <v>1.1379E-07</v>
      </c>
      <c r="HC19" s="4">
        <v>1.18060018898</v>
      </c>
      <c r="HD19" s="4">
        <v>381.3516082374</v>
      </c>
      <c r="HE19">
        <f t="shared" si="62"/>
        <v>-6.90549556852102E-08</v>
      </c>
      <c r="HF19">
        <f t="shared" si="63"/>
        <v>-6.907145707709887E-08</v>
      </c>
      <c r="HG19">
        <f t="shared" si="64"/>
        <v>-6.907145708491206E-08</v>
      </c>
      <c r="HH19">
        <f t="shared" si="65"/>
        <v>-6.907145708491206E-08</v>
      </c>
      <c r="HJ19" s="4">
        <v>2.69E-08</v>
      </c>
      <c r="HK19" s="4">
        <v>2.21096415618</v>
      </c>
      <c r="HL19" s="4">
        <v>446.3113468182</v>
      </c>
      <c r="HM19">
        <f t="shared" si="66"/>
        <v>2.1497135110153E-08</v>
      </c>
      <c r="HN19">
        <f t="shared" si="67"/>
        <v>2.1500587803269236E-08</v>
      </c>
      <c r="HO19">
        <f t="shared" si="68"/>
        <v>2.1500587804908595E-08</v>
      </c>
      <c r="HP19">
        <f t="shared" si="69"/>
        <v>2.1500587804908595E-08</v>
      </c>
    </row>
    <row r="20" spans="13:224" ht="12.75">
      <c r="M20" s="4">
        <v>2.84125E-06</v>
      </c>
      <c r="N20" s="4">
        <v>1.89869034186</v>
      </c>
      <c r="O20" s="4">
        <v>796.2980068164001</v>
      </c>
      <c r="P20">
        <f t="shared" si="8"/>
        <v>-2.6763204919648934E-06</v>
      </c>
      <c r="R20" s="4">
        <v>1.7293E-07</v>
      </c>
      <c r="S20" s="4">
        <v>2.99116864949</v>
      </c>
      <c r="T20" s="4">
        <v>6275.9623029906</v>
      </c>
      <c r="U20">
        <f t="shared" si="9"/>
        <v>9.410717206936232E-08</v>
      </c>
      <c r="W20" s="4">
        <v>2.079E-08</v>
      </c>
      <c r="X20" s="4">
        <v>3.75435330484</v>
      </c>
      <c r="Y20" s="4">
        <v>0.9803210682</v>
      </c>
      <c r="Z20">
        <f t="shared" si="10"/>
        <v>-1.2153033914200865E-08</v>
      </c>
      <c r="AB20" s="4">
        <v>5E-11</v>
      </c>
      <c r="AC20" s="4">
        <v>2.71488713339</v>
      </c>
      <c r="AD20" s="4">
        <v>10977.078804699</v>
      </c>
      <c r="AE20">
        <f t="shared" si="11"/>
        <v>-8.348580048170378E-12</v>
      </c>
      <c r="AQ20" s="4">
        <v>7.698E-08</v>
      </c>
      <c r="AR20" s="4">
        <v>5.55425745881</v>
      </c>
      <c r="AS20" s="4">
        <v>167621.575850861</v>
      </c>
      <c r="AT20">
        <f t="shared" si="13"/>
        <v>7.613132217121748E-08</v>
      </c>
      <c r="AV20" s="4">
        <v>3.22E-09</v>
      </c>
      <c r="AW20" s="4">
        <v>0.94084045832</v>
      </c>
      <c r="AX20" s="4">
        <v>6069.7767545534</v>
      </c>
      <c r="AY20">
        <f t="shared" si="14"/>
        <v>3.1497473244780393E-09</v>
      </c>
      <c r="BA20" s="4">
        <v>1.9E-10</v>
      </c>
      <c r="BB20" s="4">
        <v>4.32945160287</v>
      </c>
      <c r="BC20" s="4">
        <v>17789.845619785</v>
      </c>
      <c r="BD20">
        <f t="shared" si="15"/>
        <v>-1.7336387449988826E-10</v>
      </c>
      <c r="BP20" s="4">
        <v>8.5825E-07</v>
      </c>
      <c r="BQ20" s="4">
        <v>1.27083733351</v>
      </c>
      <c r="BR20" s="4">
        <v>161000.685737674</v>
      </c>
      <c r="BS20">
        <f t="shared" si="17"/>
        <v>7.082010500590906E-07</v>
      </c>
      <c r="BU20" s="4">
        <v>3.221E-08</v>
      </c>
      <c r="BV20" s="4">
        <v>6.15628775313</v>
      </c>
      <c r="BW20" s="4">
        <v>2146.1654164752</v>
      </c>
      <c r="BX20">
        <f t="shared" si="18"/>
        <v>-3.092465078297903E-08</v>
      </c>
      <c r="BZ20" s="4">
        <v>2.66E-09</v>
      </c>
      <c r="CA20" s="4">
        <v>6.17413982699</v>
      </c>
      <c r="CB20" s="4">
        <v>6836.6452528338</v>
      </c>
      <c r="CC20">
        <f t="shared" si="19"/>
        <v>-2.638079714432378E-09</v>
      </c>
      <c r="CE20" s="4">
        <v>7E-11</v>
      </c>
      <c r="CF20" s="4">
        <v>3.28615691021</v>
      </c>
      <c r="CG20" s="4">
        <v>7058.5984613154</v>
      </c>
      <c r="CH20">
        <f t="shared" si="20"/>
        <v>-6.262565135735239E-11</v>
      </c>
      <c r="CT20" s="4">
        <v>3.06338E-06</v>
      </c>
      <c r="CU20" s="4">
        <v>0.49684039897</v>
      </c>
      <c r="CV20" s="4">
        <v>0.5212648618</v>
      </c>
      <c r="CW20">
        <f t="shared" si="22"/>
        <v>-2.6406282962560105E-06</v>
      </c>
      <c r="CX20">
        <f t="shared" si="23"/>
        <v>-2.6406279089527767E-06</v>
      </c>
      <c r="CY20">
        <f t="shared" si="24"/>
        <v>-2.6406279089525917E-06</v>
      </c>
      <c r="CZ20">
        <f t="shared" si="25"/>
        <v>-2.6406279089525917E-06</v>
      </c>
      <c r="DB20" s="4">
        <v>2.0205E-07</v>
      </c>
      <c r="DC20" s="4">
        <v>5.78945415677</v>
      </c>
      <c r="DD20" s="4">
        <v>1021.2488945514</v>
      </c>
      <c r="DE20">
        <f t="shared" si="26"/>
        <v>-1.1416874431848877E-07</v>
      </c>
      <c r="DF20">
        <f t="shared" si="27"/>
        <v>-1.1425018861257759E-07</v>
      </c>
      <c r="DG20">
        <f t="shared" si="28"/>
        <v>-1.1425018865122646E-07</v>
      </c>
      <c r="DH20">
        <f t="shared" si="29"/>
        <v>-1.1425018865122646E-07</v>
      </c>
      <c r="DJ20" s="4">
        <v>1.844E-08</v>
      </c>
      <c r="DK20" s="4">
        <v>5.12281562096</v>
      </c>
      <c r="DL20" s="4">
        <v>33.6796175129</v>
      </c>
      <c r="DM20">
        <f t="shared" si="30"/>
        <v>1.6877373779344185E-08</v>
      </c>
      <c r="DN20">
        <f t="shared" si="31"/>
        <v>1.6877254062108808E-08</v>
      </c>
      <c r="DO20">
        <f t="shared" si="32"/>
        <v>1.68772540620518E-08</v>
      </c>
      <c r="DP20">
        <f t="shared" si="33"/>
        <v>1.68772540620518E-08</v>
      </c>
      <c r="EP20" s="4">
        <v>6.7971E-07</v>
      </c>
      <c r="EQ20" s="4">
        <v>4.66970781659</v>
      </c>
      <c r="ER20" s="4">
        <v>71.8126531507</v>
      </c>
      <c r="ES20">
        <f t="shared" si="38"/>
        <v>-2.5192451311192027E-07</v>
      </c>
      <c r="ET20">
        <f t="shared" si="39"/>
        <v>-2.519028211126293E-07</v>
      </c>
      <c r="EU20">
        <f t="shared" si="40"/>
        <v>-2.5190282110229425E-07</v>
      </c>
      <c r="EV20">
        <f t="shared" si="41"/>
        <v>-2.5190282110229425E-07</v>
      </c>
      <c r="EX20" s="4">
        <v>3.694E-08</v>
      </c>
      <c r="EY20" s="4">
        <v>0.94837702528</v>
      </c>
      <c r="EZ20" s="4">
        <v>33.6796175129</v>
      </c>
      <c r="FA20">
        <f t="shared" si="42"/>
        <v>-4.543320670228121E-09</v>
      </c>
      <c r="FB20">
        <f t="shared" si="43"/>
        <v>-4.542729905695743E-09</v>
      </c>
      <c r="FC20">
        <f t="shared" si="44"/>
        <v>-4.542729905414422E-09</v>
      </c>
      <c r="FD20">
        <f t="shared" si="45"/>
        <v>-4.542729905414422E-09</v>
      </c>
      <c r="FF20" s="4">
        <v>1.58E-09</v>
      </c>
      <c r="FG20" s="4">
        <v>4.63868656467</v>
      </c>
      <c r="FH20" s="4">
        <v>206.1855484372</v>
      </c>
      <c r="FI20">
        <f t="shared" si="46"/>
        <v>2.93865673072348E-10</v>
      </c>
      <c r="FJ20">
        <f t="shared" si="47"/>
        <v>2.9401882638084695E-10</v>
      </c>
      <c r="FK20">
        <f t="shared" si="48"/>
        <v>2.940188264535599E-10</v>
      </c>
      <c r="FL20">
        <f t="shared" si="49"/>
        <v>2.940188264535599E-10</v>
      </c>
      <c r="GL20" s="4">
        <v>4.839672E-05</v>
      </c>
      <c r="GM20" s="4">
        <v>1.9068599107</v>
      </c>
      <c r="GN20" s="4">
        <v>41.1019810544</v>
      </c>
      <c r="GO20">
        <f t="shared" si="54"/>
        <v>4.764567323201442E-05</v>
      </c>
      <c r="GP20">
        <f t="shared" si="55"/>
        <v>4.764550619546382E-05</v>
      </c>
      <c r="GQ20">
        <f t="shared" si="56"/>
        <v>4.764550619538464E-05</v>
      </c>
      <c r="GR20">
        <f t="shared" si="57"/>
        <v>4.764550619538464E-05</v>
      </c>
      <c r="GT20" s="4">
        <v>1.55438E-06</v>
      </c>
      <c r="GU20" s="4">
        <v>0.36537064534</v>
      </c>
      <c r="GV20" s="4">
        <v>41.1019810544</v>
      </c>
      <c r="GW20">
        <f t="shared" si="58"/>
        <v>-2.2781796780818912E-07</v>
      </c>
      <c r="GX20">
        <f t="shared" si="59"/>
        <v>-2.278482065488146E-07</v>
      </c>
      <c r="GY20">
        <f t="shared" si="60"/>
        <v>-2.278482065631485E-07</v>
      </c>
      <c r="GZ20">
        <f t="shared" si="61"/>
        <v>-2.278482065631485E-07</v>
      </c>
      <c r="HB20" s="4">
        <v>9.132E-08</v>
      </c>
      <c r="HC20" s="4">
        <v>2.34787658568</v>
      </c>
      <c r="HD20" s="4">
        <v>601.7642506762</v>
      </c>
      <c r="HE20">
        <f t="shared" si="62"/>
        <v>2.8311544659702313E-08</v>
      </c>
      <c r="HF20">
        <f t="shared" si="63"/>
        <v>2.833654167090522E-08</v>
      </c>
      <c r="HG20">
        <f t="shared" si="64"/>
        <v>2.8336541682827484E-08</v>
      </c>
      <c r="HH20">
        <f t="shared" si="65"/>
        <v>2.8336541682827484E-08</v>
      </c>
      <c r="HJ20" s="4">
        <v>2.355E-08</v>
      </c>
      <c r="HK20" s="4">
        <v>5.77381398401</v>
      </c>
      <c r="HL20" s="4">
        <v>485.9288551643</v>
      </c>
      <c r="HM20">
        <f t="shared" si="66"/>
        <v>3.2193476842466936E-09</v>
      </c>
      <c r="HN20">
        <f t="shared" si="67"/>
        <v>3.224771689394658E-09</v>
      </c>
      <c r="HO20">
        <f t="shared" si="68"/>
        <v>3.2247716919725053E-09</v>
      </c>
      <c r="HP20">
        <f t="shared" si="69"/>
        <v>3.2247716919725053E-09</v>
      </c>
    </row>
    <row r="21" spans="1:224" ht="12.75">
      <c r="A21" s="5" t="s">
        <v>144</v>
      </c>
      <c r="B21" t="s">
        <v>108</v>
      </c>
      <c r="C21" t="s">
        <v>106</v>
      </c>
      <c r="D21" s="5" t="s">
        <v>107</v>
      </c>
      <c r="E21" t="s">
        <v>104</v>
      </c>
      <c r="F21" s="5" t="s">
        <v>105</v>
      </c>
      <c r="J21" t="s">
        <v>59</v>
      </c>
      <c r="K21" t="s">
        <v>60</v>
      </c>
      <c r="L21" t="b">
        <f>AND(1700&lt;A2,A2&lt;=1800)</f>
        <v>0</v>
      </c>
      <c r="M21" s="4">
        <v>2.4281E-06</v>
      </c>
      <c r="N21" s="4">
        <v>0.34481140906</v>
      </c>
      <c r="O21" s="4">
        <v>5486.777843175</v>
      </c>
      <c r="P21">
        <f t="shared" si="8"/>
        <v>4.546256408503101E-07</v>
      </c>
      <c r="R21" s="4">
        <v>1.5832E-07</v>
      </c>
      <c r="S21" s="4">
        <v>1.43049285325</v>
      </c>
      <c r="T21" s="4">
        <v>2146.1654164752</v>
      </c>
      <c r="U21">
        <f t="shared" si="9"/>
        <v>-4.6311844423457765E-08</v>
      </c>
      <c r="W21" s="4">
        <v>1.675E-08</v>
      </c>
      <c r="X21" s="4">
        <v>0.90216407959</v>
      </c>
      <c r="Y21" s="4">
        <v>951.7184062506001</v>
      </c>
      <c r="Z21">
        <f t="shared" si="10"/>
        <v>-1.3775496623521096E-08</v>
      </c>
      <c r="AB21" s="4">
        <v>5E-11</v>
      </c>
      <c r="AC21" s="4">
        <v>3.76879847273</v>
      </c>
      <c r="AD21" s="4">
        <v>12036.4607348882</v>
      </c>
      <c r="AE21">
        <f t="shared" si="11"/>
        <v>-3.513701754849292E-11</v>
      </c>
      <c r="AQ21" s="4">
        <v>5.285E-08</v>
      </c>
      <c r="AR21" s="4">
        <v>2.48446991566</v>
      </c>
      <c r="AS21" s="4">
        <v>4705.7323075436</v>
      </c>
      <c r="AT21">
        <f t="shared" si="13"/>
        <v>5.284400346297383E-08</v>
      </c>
      <c r="AV21" s="4">
        <v>2.32E-09</v>
      </c>
      <c r="AW21" s="4">
        <v>0.26781182579</v>
      </c>
      <c r="AX21" s="4">
        <v>7058.5984613154</v>
      </c>
      <c r="AY21">
        <f t="shared" si="14"/>
        <v>2.187270707087707E-09</v>
      </c>
      <c r="BA21" s="4">
        <v>1.7E-10</v>
      </c>
      <c r="BB21" s="4">
        <v>0.66191210656</v>
      </c>
      <c r="BC21" s="4">
        <v>6283.0085396886</v>
      </c>
      <c r="BD21">
        <f t="shared" si="15"/>
        <v>-1.6999919969750208E-10</v>
      </c>
      <c r="BP21" s="4">
        <v>6.2916E-07</v>
      </c>
      <c r="BQ21" s="4">
        <v>0.92177108832</v>
      </c>
      <c r="BR21" s="4">
        <v>529.6909650946</v>
      </c>
      <c r="BS21">
        <f t="shared" si="17"/>
        <v>-4.94539217282712E-08</v>
      </c>
      <c r="BU21" s="4">
        <v>3.414E-08</v>
      </c>
      <c r="BV21" s="4">
        <v>5.41218322538</v>
      </c>
      <c r="BW21" s="4">
        <v>775.522611324</v>
      </c>
      <c r="BX21">
        <f t="shared" si="18"/>
        <v>-3.285479354286139E-08</v>
      </c>
      <c r="BZ21" s="4">
        <v>2.79E-09</v>
      </c>
      <c r="CA21" s="4">
        <v>1.84120501086</v>
      </c>
      <c r="CB21" s="4">
        <v>4694.0029547076</v>
      </c>
      <c r="CC21">
        <f t="shared" si="19"/>
        <v>1.3315376785089955E-09</v>
      </c>
      <c r="CE21" s="4">
        <v>7E-11</v>
      </c>
      <c r="CF21" s="4">
        <v>2.19184402142</v>
      </c>
      <c r="CG21" s="4">
        <v>6812.766815086</v>
      </c>
      <c r="CH21">
        <f t="shared" si="20"/>
        <v>8.443834957200769E-13</v>
      </c>
      <c r="CT21" s="4">
        <v>2.87322E-06</v>
      </c>
      <c r="CU21" s="4">
        <v>4.50523446022</v>
      </c>
      <c r="CV21" s="4">
        <v>0.0481841098</v>
      </c>
      <c r="CW21">
        <f t="shared" si="22"/>
        <v>-1.604795523819281E-06</v>
      </c>
      <c r="CX21">
        <f t="shared" si="23"/>
        <v>-1.6047955787656205E-06</v>
      </c>
      <c r="CY21">
        <f t="shared" si="24"/>
        <v>-1.6047955787656482E-06</v>
      </c>
      <c r="CZ21">
        <f t="shared" si="25"/>
        <v>-1.6047955787656482E-06</v>
      </c>
      <c r="DB21" s="4">
        <v>1.9022E-07</v>
      </c>
      <c r="DC21" s="4">
        <v>1.82981144269</v>
      </c>
      <c r="DD21" s="4">
        <v>484.444382456</v>
      </c>
      <c r="DE21">
        <f t="shared" si="26"/>
        <v>-1.8988241726347503E-07</v>
      </c>
      <c r="DF21">
        <f t="shared" si="27"/>
        <v>-1.8987978646800912E-07</v>
      </c>
      <c r="DG21">
        <f t="shared" si="28"/>
        <v>-1.8987978646675769E-07</v>
      </c>
      <c r="DH21">
        <f t="shared" si="29"/>
        <v>-1.8987978646675769E-07</v>
      </c>
      <c r="DJ21" s="4">
        <v>2.204E-08</v>
      </c>
      <c r="DK21" s="4">
        <v>1.69321574906</v>
      </c>
      <c r="DL21" s="4">
        <v>77.7505439839</v>
      </c>
      <c r="DM21">
        <f t="shared" si="30"/>
        <v>-3.654049118860166E-09</v>
      </c>
      <c r="DN21">
        <f t="shared" si="31"/>
        <v>-3.653240537098662E-09</v>
      </c>
      <c r="DO21">
        <f t="shared" si="32"/>
        <v>-3.653240536715658E-09</v>
      </c>
      <c r="DP21">
        <f t="shared" si="33"/>
        <v>-3.653240536715658E-09</v>
      </c>
      <c r="EP21" s="4">
        <v>4.1931E-07</v>
      </c>
      <c r="EQ21" s="4">
        <v>5.41783694467</v>
      </c>
      <c r="ER21" s="4">
        <v>111.4301614968</v>
      </c>
      <c r="ES21">
        <f t="shared" si="38"/>
        <v>4.1811600020267157E-07</v>
      </c>
      <c r="ET21">
        <f t="shared" si="39"/>
        <v>4.1811431368463117E-07</v>
      </c>
      <c r="EU21">
        <f t="shared" si="40"/>
        <v>4.1811431368382537E-07</v>
      </c>
      <c r="EV21">
        <f t="shared" si="41"/>
        <v>4.1811431368382537E-07</v>
      </c>
      <c r="EX21" s="4">
        <v>2.957E-08</v>
      </c>
      <c r="EY21" s="4">
        <v>4.7753287121</v>
      </c>
      <c r="EZ21" s="4">
        <v>4.4534181249</v>
      </c>
      <c r="FA21">
        <f t="shared" si="42"/>
        <v>2.497981369778633E-08</v>
      </c>
      <c r="FB21">
        <f t="shared" si="43"/>
        <v>2.497984741598452E-08</v>
      </c>
      <c r="FC21">
        <f t="shared" si="44"/>
        <v>2.4979847416000486E-08</v>
      </c>
      <c r="FD21">
        <f t="shared" si="45"/>
        <v>2.4979847416000486E-08</v>
      </c>
      <c r="FF21" s="4">
        <v>1.66E-09</v>
      </c>
      <c r="FG21" s="4">
        <v>1.24877330835</v>
      </c>
      <c r="FH21" s="4">
        <v>220.4126424388</v>
      </c>
      <c r="FI21">
        <f t="shared" si="46"/>
        <v>-1.516818976399559E-09</v>
      </c>
      <c r="FJ21">
        <f t="shared" si="47"/>
        <v>-1.5168900950951062E-09</v>
      </c>
      <c r="FK21">
        <f t="shared" si="48"/>
        <v>-1.5168900951288349E-09</v>
      </c>
      <c r="FL21">
        <f t="shared" si="49"/>
        <v>-1.5168900951288349E-09</v>
      </c>
      <c r="GL21" s="4">
        <v>4.483492E-05</v>
      </c>
      <c r="GM21" s="4">
        <v>2.90573457534</v>
      </c>
      <c r="GN21" s="4">
        <v>529.6909650946</v>
      </c>
      <c r="GO21">
        <f t="shared" si="54"/>
        <v>4.235017723380981E-05</v>
      </c>
      <c r="GP21">
        <f t="shared" si="55"/>
        <v>4.235390617769133E-05</v>
      </c>
      <c r="GQ21">
        <f t="shared" si="56"/>
        <v>4.235390617945704E-05</v>
      </c>
      <c r="GR21">
        <f t="shared" si="57"/>
        <v>4.235390617945704E-05</v>
      </c>
      <c r="GT21" s="4">
        <v>1.32766E-06</v>
      </c>
      <c r="GU21" s="4">
        <v>3.60157672619</v>
      </c>
      <c r="GV21" s="4">
        <v>9.5612275556</v>
      </c>
      <c r="GW21">
        <f t="shared" si="58"/>
        <v>-1.0727890407171173E-06</v>
      </c>
      <c r="GX21">
        <f t="shared" si="59"/>
        <v>-1.072785462379913E-06</v>
      </c>
      <c r="GY21">
        <f t="shared" si="60"/>
        <v>-1.0727854623782124E-06</v>
      </c>
      <c r="GZ21">
        <f t="shared" si="61"/>
        <v>-1.0727854623782124E-06</v>
      </c>
      <c r="HB21" s="4">
        <v>8.527E-08</v>
      </c>
      <c r="HC21" s="4">
        <v>5.25134685897</v>
      </c>
      <c r="HD21" s="4">
        <v>2.4476805548</v>
      </c>
      <c r="HE21">
        <f t="shared" si="62"/>
        <v>-1.6314686355765703E-08</v>
      </c>
      <c r="HF21">
        <f t="shared" si="63"/>
        <v>-1.6314784375270415E-08</v>
      </c>
      <c r="HG21">
        <f t="shared" si="64"/>
        <v>-1.6314784375317098E-08</v>
      </c>
      <c r="HH21">
        <f t="shared" si="65"/>
        <v>-1.6314784375317098E-08</v>
      </c>
      <c r="HJ21" s="4">
        <v>2.874E-08</v>
      </c>
      <c r="HK21" s="4">
        <v>6.1964334054</v>
      </c>
      <c r="HL21" s="4">
        <v>815.0633461142</v>
      </c>
      <c r="HM21">
        <f t="shared" si="66"/>
        <v>2.300732536265381E-09</v>
      </c>
      <c r="HN21">
        <f t="shared" si="67"/>
        <v>2.311904642720688E-09</v>
      </c>
      <c r="HO21">
        <f t="shared" si="68"/>
        <v>2.311904648009684E-09</v>
      </c>
      <c r="HP21">
        <f t="shared" si="69"/>
        <v>2.311904648009684E-09</v>
      </c>
    </row>
    <row r="22" spans="1:224" ht="12.75">
      <c r="A22">
        <f>RADIANS(F22)</f>
        <v>2.4166679814702197E-05</v>
      </c>
      <c r="B22">
        <f>F16*(-46.815+F16*(-0.00059+0.001813*F16))</f>
        <v>2813.147856960479</v>
      </c>
      <c r="C22">
        <f>RADIANS(23.4392911+B22/3600)</f>
        <v>0.4227313297087875</v>
      </c>
      <c r="D22">
        <f>C22+A22</f>
        <v>0.4227554963886022</v>
      </c>
      <c r="E22">
        <f>9.2*COS(D19)+0.57*COS(2*B19)-0.1*COS(2*C19)-0.09*COS(2*D19)</f>
        <v>4.984735529615163</v>
      </c>
      <c r="F22">
        <f>E22/3600</f>
        <v>0.0013846487582264342</v>
      </c>
      <c r="J22" t="s">
        <v>58</v>
      </c>
      <c r="K22">
        <f>K3-1700</f>
        <v>-7699.958333333333</v>
      </c>
      <c r="M22" s="4">
        <v>3.17087E-06</v>
      </c>
      <c r="N22" s="4">
        <v>5.84901952218</v>
      </c>
      <c r="O22" s="4">
        <v>11790.6290886588</v>
      </c>
      <c r="P22">
        <f t="shared" si="8"/>
        <v>3.0336929330250823E-06</v>
      </c>
      <c r="R22" s="4">
        <v>1.4615E-07</v>
      </c>
      <c r="S22" s="4">
        <v>1.20532366323</v>
      </c>
      <c r="T22" s="4">
        <v>10977.078804699</v>
      </c>
      <c r="U22">
        <f t="shared" si="9"/>
        <v>1.423349163877051E-07</v>
      </c>
      <c r="W22" s="4">
        <v>1.534E-08</v>
      </c>
      <c r="X22" s="4">
        <v>5.75900462759</v>
      </c>
      <c r="Y22" s="4">
        <v>1349.8674096588</v>
      </c>
      <c r="Z22">
        <f t="shared" si="10"/>
        <v>1.6022860512390288E-10</v>
      </c>
      <c r="AB22" s="4">
        <v>5E-11</v>
      </c>
      <c r="AC22" s="4">
        <v>4.28412873331</v>
      </c>
      <c r="AD22" s="4">
        <v>6275.9623029906</v>
      </c>
      <c r="AE22">
        <f t="shared" si="11"/>
        <v>4.7802298594632206E-11</v>
      </c>
      <c r="AQ22" s="4">
        <v>5.208E-08</v>
      </c>
      <c r="AR22" s="4">
        <v>6.24992674537</v>
      </c>
      <c r="AS22" s="4">
        <v>18073.7049386502</v>
      </c>
      <c r="AT22">
        <f t="shared" si="13"/>
        <v>-2.3727022749007745E-08</v>
      </c>
      <c r="AV22" s="4">
        <v>2.16E-09</v>
      </c>
      <c r="AW22" s="4">
        <v>6.05952221329</v>
      </c>
      <c r="AX22" s="4">
        <v>10977.078804699</v>
      </c>
      <c r="AY22">
        <f t="shared" si="14"/>
        <v>7.826996884494543E-10</v>
      </c>
      <c r="BA22" s="4">
        <v>1.8E-10</v>
      </c>
      <c r="BB22" s="4">
        <v>3.74885333072</v>
      </c>
      <c r="BC22" s="4">
        <v>11769.8536931664</v>
      </c>
      <c r="BD22">
        <f t="shared" si="15"/>
        <v>1.627441689433702E-10</v>
      </c>
      <c r="BP22" s="4">
        <v>5.7056E-07</v>
      </c>
      <c r="BQ22" s="4">
        <v>2.01374292014</v>
      </c>
      <c r="BR22" s="4">
        <v>83996.8473181118</v>
      </c>
      <c r="BS22">
        <f t="shared" si="17"/>
        <v>-5.62673452424657E-07</v>
      </c>
      <c r="BU22" s="4">
        <v>2.863E-08</v>
      </c>
      <c r="BV22" s="4">
        <v>5.48432847146</v>
      </c>
      <c r="BW22" s="4">
        <v>10447.3878396044</v>
      </c>
      <c r="BX22">
        <f t="shared" si="18"/>
        <v>2.002744918482069E-08</v>
      </c>
      <c r="BZ22" s="4">
        <v>2.6E-09</v>
      </c>
      <c r="CA22" s="4">
        <v>1.41629543251</v>
      </c>
      <c r="CB22" s="4">
        <v>2146.1654164752</v>
      </c>
      <c r="CC22">
        <f t="shared" si="19"/>
        <v>-7.957741245843331E-10</v>
      </c>
      <c r="CE22" s="4">
        <v>5E-11</v>
      </c>
      <c r="CF22" s="4">
        <v>3.15419034438</v>
      </c>
      <c r="CG22" s="4">
        <v>529.6909650946</v>
      </c>
      <c r="CH22">
        <f t="shared" si="20"/>
        <v>4.17424289494006E-11</v>
      </c>
      <c r="CT22" s="4">
        <v>3.23004E-06</v>
      </c>
      <c r="CU22" s="4">
        <v>2.24815188609</v>
      </c>
      <c r="CV22" s="4">
        <v>32.1951448046</v>
      </c>
      <c r="CW22">
        <f t="shared" si="22"/>
        <v>-2.159399325659814E-06</v>
      </c>
      <c r="CX22">
        <f t="shared" si="23"/>
        <v>-2.1593623218127455E-06</v>
      </c>
      <c r="CY22">
        <f t="shared" si="24"/>
        <v>-2.1593623217951315E-06</v>
      </c>
      <c r="CZ22">
        <f t="shared" si="25"/>
        <v>-2.1593623217951315E-06</v>
      </c>
      <c r="DB22" s="4">
        <v>1.8661E-07</v>
      </c>
      <c r="DC22" s="4">
        <v>1.31606255521</v>
      </c>
      <c r="DD22" s="4">
        <v>498.6714764576</v>
      </c>
      <c r="DE22">
        <f t="shared" si="26"/>
        <v>-5.1651641380296015E-08</v>
      </c>
      <c r="DF22">
        <f t="shared" si="27"/>
        <v>-5.160885394747546E-08</v>
      </c>
      <c r="DG22">
        <f t="shared" si="28"/>
        <v>-5.160885392716938E-08</v>
      </c>
      <c r="DH22">
        <f t="shared" si="29"/>
        <v>-5.160885392716938E-08</v>
      </c>
      <c r="DJ22" s="4">
        <v>1.652E-08</v>
      </c>
      <c r="DK22" s="4">
        <v>2.55859494053</v>
      </c>
      <c r="DL22" s="4">
        <v>36.6485629295</v>
      </c>
      <c r="DM22">
        <f t="shared" si="30"/>
        <v>-4.3592336886960186E-10</v>
      </c>
      <c r="DN22">
        <f t="shared" si="31"/>
        <v>-4.362129534694643E-10</v>
      </c>
      <c r="DO22">
        <f t="shared" si="32"/>
        <v>-4.3621295360745697E-10</v>
      </c>
      <c r="DP22">
        <f t="shared" si="33"/>
        <v>-4.3621295360745697E-10</v>
      </c>
      <c r="EP22" s="4">
        <v>4.1822E-07</v>
      </c>
      <c r="EQ22" s="4">
        <v>5.94832001477</v>
      </c>
      <c r="ER22" s="4">
        <v>112.9146342051</v>
      </c>
      <c r="ES22">
        <f t="shared" si="38"/>
        <v>1.724243694035641E-07</v>
      </c>
      <c r="ET22">
        <f t="shared" si="39"/>
        <v>1.7244495459263195E-07</v>
      </c>
      <c r="EU22">
        <f t="shared" si="40"/>
        <v>1.7244495460242142E-07</v>
      </c>
      <c r="EV22">
        <f t="shared" si="41"/>
        <v>1.7244495460242142E-07</v>
      </c>
      <c r="EX22" s="4">
        <v>2.698E-08</v>
      </c>
      <c r="EY22" s="4">
        <v>1.92435531119</v>
      </c>
      <c r="EZ22" s="4">
        <v>112.9146342051</v>
      </c>
      <c r="FA22">
        <f t="shared" si="42"/>
        <v>-2.6048994970794475E-08</v>
      </c>
      <c r="FB22">
        <f t="shared" si="43"/>
        <v>-2.604937454725527E-08</v>
      </c>
      <c r="FC22">
        <f t="shared" si="44"/>
        <v>-2.6049374547435763E-08</v>
      </c>
      <c r="FD22">
        <f t="shared" si="45"/>
        <v>-2.6049374547435763E-08</v>
      </c>
      <c r="FF22" s="4">
        <v>1.53E-09</v>
      </c>
      <c r="FG22" s="4">
        <v>2.87376446497</v>
      </c>
      <c r="FH22" s="4">
        <v>111.4301614968</v>
      </c>
      <c r="FI22">
        <f t="shared" si="46"/>
        <v>-1.3262123373494747E-09</v>
      </c>
      <c r="FJ22">
        <f t="shared" si="47"/>
        <v>-1.3262530122638866E-09</v>
      </c>
      <c r="FK22">
        <f t="shared" si="48"/>
        <v>-1.3262530122832267E-09</v>
      </c>
      <c r="FL22">
        <f t="shared" si="49"/>
        <v>-1.3262530122832267E-09</v>
      </c>
      <c r="GL22" s="4">
        <v>4.270202E-05</v>
      </c>
      <c r="GM22" s="4">
        <v>3.41343865825</v>
      </c>
      <c r="GN22" s="4">
        <v>453.424893819</v>
      </c>
      <c r="GO22">
        <f t="shared" si="54"/>
        <v>3.4938429995348824E-06</v>
      </c>
      <c r="GP22">
        <f t="shared" si="55"/>
        <v>3.503076176954766E-06</v>
      </c>
      <c r="GQ22">
        <f t="shared" si="56"/>
        <v>3.503076181347938E-06</v>
      </c>
      <c r="GR22">
        <f t="shared" si="57"/>
        <v>3.503076181347938E-06</v>
      </c>
      <c r="GT22" s="4">
        <v>9.3626E-07</v>
      </c>
      <c r="GU22" s="4">
        <v>0.66670888163</v>
      </c>
      <c r="GV22" s="4">
        <v>46.2097904851</v>
      </c>
      <c r="GW22">
        <f t="shared" si="58"/>
        <v>-1.2446757702074958E-07</v>
      </c>
      <c r="GX22">
        <f t="shared" si="59"/>
        <v>-1.2444705978280281E-07</v>
      </c>
      <c r="GY22">
        <f t="shared" si="60"/>
        <v>-1.2444705977304444E-07</v>
      </c>
      <c r="GZ22">
        <f t="shared" si="61"/>
        <v>-1.2444705977304444E-07</v>
      </c>
      <c r="HB22" s="4">
        <v>8.136E-08</v>
      </c>
      <c r="HC22" s="4">
        <v>4.96270726986</v>
      </c>
      <c r="HD22" s="4">
        <v>4.4534181249</v>
      </c>
      <c r="HE22">
        <f t="shared" si="62"/>
        <v>5.941684292221599E-08</v>
      </c>
      <c r="HF22">
        <f t="shared" si="63"/>
        <v>5.941696135391764E-08</v>
      </c>
      <c r="HG22">
        <f t="shared" si="64"/>
        <v>5.941696135397372E-08</v>
      </c>
      <c r="HH22">
        <f t="shared" si="65"/>
        <v>5.941696135397372E-08</v>
      </c>
      <c r="HJ22" s="4">
        <v>2.278E-08</v>
      </c>
      <c r="HK22" s="4">
        <v>3.66579603119</v>
      </c>
      <c r="HL22" s="4">
        <v>497.1870037493</v>
      </c>
      <c r="HM22">
        <f t="shared" si="66"/>
        <v>-2.1250352485644356E-08</v>
      </c>
      <c r="HN22">
        <f t="shared" si="67"/>
        <v>-2.1252304205906303E-08</v>
      </c>
      <c r="HO22">
        <f t="shared" si="68"/>
        <v>-2.125230420683127E-08</v>
      </c>
      <c r="HP22">
        <f t="shared" si="69"/>
        <v>-2.125230420683127E-08</v>
      </c>
    </row>
    <row r="23" spans="10:220" ht="12.75">
      <c r="J23" t="s">
        <v>51</v>
      </c>
      <c r="K23">
        <f>8.83+K22*(0.1603+K22*(-0.0059285+K22*(0.00013336-K22/1174000)))</f>
        <v>-3055466671.5347033</v>
      </c>
      <c r="L23">
        <f>K23*L21</f>
        <v>0</v>
      </c>
      <c r="M23" s="4">
        <v>2.71039E-06</v>
      </c>
      <c r="N23" s="4">
        <v>0.31488607649</v>
      </c>
      <c r="O23" s="4">
        <v>10977.078804699</v>
      </c>
      <c r="P23">
        <f t="shared" si="8"/>
        <v>2.138779561911308E-06</v>
      </c>
      <c r="R23" s="4">
        <v>1.1877E-07</v>
      </c>
      <c r="S23" s="4">
        <v>3.25804815607</v>
      </c>
      <c r="T23" s="4">
        <v>5088.6288397668</v>
      </c>
      <c r="U23">
        <f t="shared" si="9"/>
        <v>-9.054565407372504E-08</v>
      </c>
      <c r="W23" s="4">
        <v>1.224E-08</v>
      </c>
      <c r="X23" s="4">
        <v>2.97328088405</v>
      </c>
      <c r="Y23" s="4">
        <v>2146.1654164752</v>
      </c>
      <c r="Z23">
        <f t="shared" si="10"/>
        <v>1.1599753428206772E-08</v>
      </c>
      <c r="AQ23" s="4">
        <v>4.529E-08</v>
      </c>
      <c r="AR23" s="4">
        <v>2.33827747356</v>
      </c>
      <c r="AS23" s="4">
        <v>6309.3741697912</v>
      </c>
      <c r="AT23">
        <f t="shared" si="13"/>
        <v>1.4734763003618743E-08</v>
      </c>
      <c r="AV23" s="4">
        <v>2.32E-09</v>
      </c>
      <c r="AW23" s="4">
        <v>2.93325646109</v>
      </c>
      <c r="AX23" s="4">
        <v>22003.9146348698</v>
      </c>
      <c r="AY23">
        <f t="shared" si="14"/>
        <v>7.830233296930411E-10</v>
      </c>
      <c r="BA23" s="4">
        <v>1.7E-10</v>
      </c>
      <c r="BB23" s="4">
        <v>4.23058370776</v>
      </c>
      <c r="BC23" s="4">
        <v>10977.078804699</v>
      </c>
      <c r="BD23">
        <f t="shared" si="15"/>
        <v>-1.6892234314173348E-10</v>
      </c>
      <c r="BP23" s="4">
        <v>6.4903E-07</v>
      </c>
      <c r="BQ23" s="4">
        <v>0.27250613787</v>
      </c>
      <c r="BR23" s="4">
        <v>17260.1546546904</v>
      </c>
      <c r="BS23">
        <f t="shared" si="17"/>
        <v>2.1428956937834698E-07</v>
      </c>
      <c r="BU23" s="4">
        <v>2.52E-08</v>
      </c>
      <c r="BV23" s="4">
        <v>0.24276941146</v>
      </c>
      <c r="BW23" s="4">
        <v>398.1490034082</v>
      </c>
      <c r="BX23">
        <f t="shared" si="18"/>
        <v>1.938685414432793E-08</v>
      </c>
      <c r="BZ23" s="4">
        <v>2.66E-09</v>
      </c>
      <c r="CA23" s="4">
        <v>3.13832905677</v>
      </c>
      <c r="CB23" s="4">
        <v>71430.695618129</v>
      </c>
      <c r="CC23">
        <f t="shared" si="19"/>
        <v>2.593876813300742E-09</v>
      </c>
      <c r="CE23" s="4">
        <v>6E-11</v>
      </c>
      <c r="CF23" s="4">
        <v>4.54725567047</v>
      </c>
      <c r="CG23" s="4">
        <v>1059.3819301892</v>
      </c>
      <c r="CH23">
        <f t="shared" si="20"/>
        <v>4.968057885428092E-11</v>
      </c>
      <c r="CT23" s="4">
        <v>3.40323E-06</v>
      </c>
      <c r="CU23" s="4">
        <v>3.30369900416</v>
      </c>
      <c r="CV23" s="4">
        <v>77.7505439839</v>
      </c>
      <c r="CW23">
        <f t="shared" si="22"/>
        <v>-3.331102733420388E-06</v>
      </c>
      <c r="CX23">
        <f t="shared" si="23"/>
        <v>-3.3311286585937923E-06</v>
      </c>
      <c r="CY23">
        <f t="shared" si="24"/>
        <v>-3.3311286586060713E-06</v>
      </c>
      <c r="CZ23">
        <f t="shared" si="25"/>
        <v>-3.3311286586060713E-06</v>
      </c>
      <c r="DB23" s="4">
        <v>1.5063E-07</v>
      </c>
      <c r="DC23" s="4">
        <v>4.9500389376</v>
      </c>
      <c r="DD23" s="4">
        <v>137.0330241624</v>
      </c>
      <c r="DE23">
        <f t="shared" si="26"/>
        <v>-6.038292267565477E-08</v>
      </c>
      <c r="DF23">
        <f t="shared" si="27"/>
        <v>-6.037387447140219E-08</v>
      </c>
      <c r="DG23">
        <f t="shared" si="28"/>
        <v>-6.037387446710341E-08</v>
      </c>
      <c r="DH23">
        <f t="shared" si="29"/>
        <v>-6.037387446710341E-08</v>
      </c>
      <c r="DJ23" s="4">
        <v>1.309E-08</v>
      </c>
      <c r="DK23" s="4">
        <v>4.52400192922</v>
      </c>
      <c r="DL23" s="4">
        <v>1021.2488945514</v>
      </c>
      <c r="DM23">
        <f t="shared" si="30"/>
        <v>-1.2523961017774834E-08</v>
      </c>
      <c r="DN23">
        <f t="shared" si="31"/>
        <v>-1.2522098922876862E-08</v>
      </c>
      <c r="DO23">
        <f t="shared" si="32"/>
        <v>-1.2522098921992358E-08</v>
      </c>
      <c r="DP23">
        <f t="shared" si="33"/>
        <v>-1.2522098921992358E-08</v>
      </c>
      <c r="EP23" s="4">
        <v>3.0637E-07</v>
      </c>
      <c r="EQ23" s="4">
        <v>0.93620571932</v>
      </c>
      <c r="ER23" s="4">
        <v>42.5864537627</v>
      </c>
      <c r="ES23">
        <f t="shared" si="38"/>
        <v>2.750362646106844E-07</v>
      </c>
      <c r="ET23">
        <f t="shared" si="39"/>
        <v>2.750335142714928E-07</v>
      </c>
      <c r="EU23">
        <f t="shared" si="40"/>
        <v>2.750335142701884E-07</v>
      </c>
      <c r="EV23">
        <f t="shared" si="41"/>
        <v>2.750335142701884E-07</v>
      </c>
      <c r="EX23" s="4">
        <v>1.989E-08</v>
      </c>
      <c r="EY23" s="4">
        <v>3.96637567224</v>
      </c>
      <c r="EZ23" s="4">
        <v>42.5864537627</v>
      </c>
      <c r="FA23">
        <f t="shared" si="42"/>
        <v>-1.6770704749939724E-08</v>
      </c>
      <c r="FB23">
        <f t="shared" si="43"/>
        <v>-1.677048684509417E-08</v>
      </c>
      <c r="FC23">
        <f t="shared" si="44"/>
        <v>-1.6770486844990834E-08</v>
      </c>
      <c r="FD23">
        <f t="shared" si="45"/>
        <v>-1.6770486844990834E-08</v>
      </c>
      <c r="FF23" s="4">
        <v>1.16E-09</v>
      </c>
      <c r="FG23" s="4">
        <v>3.63838544843</v>
      </c>
      <c r="FH23" s="4">
        <v>112.9146342051</v>
      </c>
      <c r="FI23">
        <f t="shared" si="46"/>
        <v>4.588748524101885E-10</v>
      </c>
      <c r="FJ23">
        <f t="shared" si="47"/>
        <v>4.5881729257793583E-10</v>
      </c>
      <c r="FK23">
        <f t="shared" si="48"/>
        <v>4.5881729255056215E-10</v>
      </c>
      <c r="FL23">
        <f t="shared" si="49"/>
        <v>4.5881729255056215E-10</v>
      </c>
      <c r="GL23" s="4">
        <v>4.35379E-05</v>
      </c>
      <c r="GM23" s="4">
        <v>0.6798566237</v>
      </c>
      <c r="GN23" s="4">
        <v>32.1951448046</v>
      </c>
      <c r="GO23">
        <f t="shared" si="54"/>
        <v>3.230534128363971E-05</v>
      </c>
      <c r="GP23">
        <f t="shared" si="55"/>
        <v>3.2305790902268126E-05</v>
      </c>
      <c r="GQ23">
        <f t="shared" si="56"/>
        <v>3.230579090248215E-05</v>
      </c>
      <c r="GR23">
        <f t="shared" si="57"/>
        <v>3.230579090248215E-05</v>
      </c>
      <c r="GT23" s="4">
        <v>8.3317E-07</v>
      </c>
      <c r="GU23" s="4">
        <v>3.25992461673</v>
      </c>
      <c r="GV23" s="4">
        <v>98.8999885246</v>
      </c>
      <c r="GW23">
        <f t="shared" si="58"/>
        <v>-6.7979089939019E-07</v>
      </c>
      <c r="GX23">
        <f t="shared" si="59"/>
        <v>-6.798136943331449E-07</v>
      </c>
      <c r="GY23">
        <f t="shared" si="60"/>
        <v>-6.798136943439878E-07</v>
      </c>
      <c r="GZ23">
        <f t="shared" si="61"/>
        <v>-6.798136943439878E-07</v>
      </c>
      <c r="HB23" s="4">
        <v>7.417E-08</v>
      </c>
      <c r="HC23" s="4">
        <v>4.46775409796</v>
      </c>
      <c r="HD23" s="4">
        <v>189.3931538018</v>
      </c>
      <c r="HE23">
        <f t="shared" si="62"/>
        <v>-6.643988778390159E-08</v>
      </c>
      <c r="HF23">
        <f t="shared" si="63"/>
        <v>-6.644287512815507E-08</v>
      </c>
      <c r="HG23">
        <f t="shared" si="64"/>
        <v>-6.64428751295716E-08</v>
      </c>
      <c r="HH23">
        <f t="shared" si="65"/>
        <v>-6.64428751295716E-08</v>
      </c>
      <c r="HJ23" s="11"/>
      <c r="HK23" s="11"/>
      <c r="HL23" s="11"/>
    </row>
    <row r="24" spans="1:216" ht="12.75">
      <c r="A24" t="s">
        <v>109</v>
      </c>
      <c r="B24" t="s">
        <v>110</v>
      </c>
      <c r="C24" s="5" t="s">
        <v>110</v>
      </c>
      <c r="M24" s="4">
        <v>2.0616E-06</v>
      </c>
      <c r="N24" s="4">
        <v>4.80646606059</v>
      </c>
      <c r="O24" s="4">
        <v>2544.3144198834</v>
      </c>
      <c r="P24">
        <f t="shared" si="8"/>
        <v>-7.795431831037897E-07</v>
      </c>
      <c r="R24" s="4">
        <v>1.1514E-07</v>
      </c>
      <c r="S24" s="4">
        <v>2.07502418155</v>
      </c>
      <c r="T24" s="4">
        <v>4694.0029547076</v>
      </c>
      <c r="U24">
        <f t="shared" si="9"/>
        <v>7.689878469629006E-08</v>
      </c>
      <c r="W24" s="4">
        <v>1.449E-08</v>
      </c>
      <c r="X24" s="4">
        <v>4.3641591397</v>
      </c>
      <c r="Y24" s="4">
        <v>1748.016413067</v>
      </c>
      <c r="Z24">
        <f t="shared" si="10"/>
        <v>1.182871567554561E-08</v>
      </c>
      <c r="AQ24" s="4">
        <v>5.579E-08</v>
      </c>
      <c r="AR24" s="4">
        <v>4.41023653738</v>
      </c>
      <c r="AS24" s="4">
        <v>7860.4193924392</v>
      </c>
      <c r="AT24">
        <f t="shared" si="13"/>
        <v>-1.1603866092191545E-08</v>
      </c>
      <c r="AV24" s="4">
        <v>2.04E-09</v>
      </c>
      <c r="AW24" s="4">
        <v>3.86264841382</v>
      </c>
      <c r="AX24" s="4">
        <v>6496.3749454294</v>
      </c>
      <c r="AY24">
        <f t="shared" si="14"/>
        <v>-1.17952217454423E-09</v>
      </c>
      <c r="BA24" s="4">
        <v>1.7E-10</v>
      </c>
      <c r="BB24" s="4">
        <v>1.78116162721</v>
      </c>
      <c r="BC24" s="4">
        <v>5486.777843175</v>
      </c>
      <c r="BD24">
        <f t="shared" si="15"/>
        <v>-1.612200401411967E-10</v>
      </c>
      <c r="BP24" s="4">
        <v>4.9384E-07</v>
      </c>
      <c r="BQ24" s="4">
        <v>3.24501240359</v>
      </c>
      <c r="BR24" s="4">
        <v>2544.3144198834</v>
      </c>
      <c r="BS24">
        <f t="shared" si="17"/>
        <v>4.554100440283267E-07</v>
      </c>
      <c r="BU24" s="4">
        <v>2.201E-08</v>
      </c>
      <c r="BV24" s="4">
        <v>4.95216196651</v>
      </c>
      <c r="BW24" s="4">
        <v>6812.766815086</v>
      </c>
      <c r="BX24">
        <f t="shared" si="18"/>
        <v>-8.43584509113863E-09</v>
      </c>
      <c r="BZ24" s="4">
        <v>3.21E-09</v>
      </c>
      <c r="CA24" s="4">
        <v>5.35313367048</v>
      </c>
      <c r="CB24" s="4">
        <v>3154.6870848956</v>
      </c>
      <c r="CC24">
        <f t="shared" si="19"/>
        <v>-2.927208229695219E-10</v>
      </c>
      <c r="CE24" s="4">
        <v>5E-11</v>
      </c>
      <c r="CF24" s="4">
        <v>1.51104406936</v>
      </c>
      <c r="CG24" s="4">
        <v>7079.3738568078</v>
      </c>
      <c r="CH24">
        <f t="shared" si="20"/>
        <v>-1.774003766037787E-11</v>
      </c>
      <c r="CT24" s="4">
        <v>2.66605E-06</v>
      </c>
      <c r="CU24" s="4">
        <v>4.88932609483</v>
      </c>
      <c r="CV24" s="4">
        <v>0.9632078465</v>
      </c>
      <c r="CW24">
        <f t="shared" si="22"/>
        <v>-2.5261274272345272E-06</v>
      </c>
      <c r="CX24">
        <f t="shared" si="23"/>
        <v>-2.526127820058689E-06</v>
      </c>
      <c r="CY24">
        <f t="shared" si="24"/>
        <v>-2.5261278200588764E-06</v>
      </c>
      <c r="CZ24">
        <f t="shared" si="25"/>
        <v>-2.5261278200588764E-06</v>
      </c>
      <c r="DB24" s="4">
        <v>1.5094E-07</v>
      </c>
      <c r="DC24" s="4">
        <v>3.9870525494</v>
      </c>
      <c r="DD24" s="4">
        <v>32.1951448046</v>
      </c>
      <c r="DE24">
        <f t="shared" si="26"/>
        <v>-9.37852091632626E-08</v>
      </c>
      <c r="DF24">
        <f t="shared" si="27"/>
        <v>-9.378703101583029E-08</v>
      </c>
      <c r="DG24">
        <f t="shared" si="28"/>
        <v>-9.378703101669752E-08</v>
      </c>
      <c r="DH24">
        <f t="shared" si="29"/>
        <v>-9.378703101669752E-08</v>
      </c>
      <c r="DJ24" s="4">
        <v>1.124E-08</v>
      </c>
      <c r="DK24" s="4">
        <v>0.38710602242</v>
      </c>
      <c r="DL24" s="4">
        <v>137.0330241624</v>
      </c>
      <c r="DM24">
        <f t="shared" si="30"/>
        <v>-9.511657812502806E-09</v>
      </c>
      <c r="DN24">
        <f t="shared" si="31"/>
        <v>-9.512050460798907E-09</v>
      </c>
      <c r="DO24">
        <f t="shared" si="32"/>
        <v>-9.512050460985441E-09</v>
      </c>
      <c r="DP24">
        <f t="shared" si="33"/>
        <v>-9.512050460985441E-09</v>
      </c>
      <c r="EP24" s="4">
        <v>1.1084E-07</v>
      </c>
      <c r="EQ24" s="4">
        <v>5.88898793049</v>
      </c>
      <c r="ER24" s="4">
        <v>108.4612160802</v>
      </c>
      <c r="ES24">
        <f t="shared" si="38"/>
        <v>6.118579541652213E-08</v>
      </c>
      <c r="ET24">
        <f t="shared" si="39"/>
        <v>6.118099900368514E-08</v>
      </c>
      <c r="EU24">
        <f t="shared" si="40"/>
        <v>6.118099900140502E-08</v>
      </c>
      <c r="EV24">
        <f t="shared" si="41"/>
        <v>6.118099900140502E-08</v>
      </c>
      <c r="EX24" s="4">
        <v>1.15E-08</v>
      </c>
      <c r="EY24" s="4">
        <v>4.30568700024</v>
      </c>
      <c r="EZ24" s="4">
        <v>37.611770776</v>
      </c>
      <c r="FA24">
        <f t="shared" si="42"/>
        <v>3.3807547430511375E-09</v>
      </c>
      <c r="FB24">
        <f t="shared" si="43"/>
        <v>3.3805569299205356E-09</v>
      </c>
      <c r="FC24">
        <f t="shared" si="44"/>
        <v>3.380556929826813E-09</v>
      </c>
      <c r="FD24">
        <f t="shared" si="45"/>
        <v>3.380556929826813E-09</v>
      </c>
      <c r="FF24" s="4">
        <v>8.5E-10</v>
      </c>
      <c r="FG24" s="4">
        <v>0.43712705655</v>
      </c>
      <c r="FH24" s="4">
        <v>4.4534181249</v>
      </c>
      <c r="FI24">
        <f t="shared" si="46"/>
        <v>-6.858477439540738E-10</v>
      </c>
      <c r="FJ24">
        <f t="shared" si="47"/>
        <v>-6.858466740337449E-10</v>
      </c>
      <c r="FK24">
        <f t="shared" si="48"/>
        <v>-6.858466740332384E-10</v>
      </c>
      <c r="FL24">
        <f t="shared" si="49"/>
        <v>-6.858466740332384E-10</v>
      </c>
      <c r="GL24" s="4">
        <v>4.420804E-05</v>
      </c>
      <c r="GM24" s="4">
        <v>1.74993796503</v>
      </c>
      <c r="GN24" s="4">
        <v>108.4612160802</v>
      </c>
      <c r="GO24">
        <f t="shared" si="54"/>
        <v>1.773007090663935E-05</v>
      </c>
      <c r="GP24">
        <f t="shared" si="55"/>
        <v>1.7732172509610054E-05</v>
      </c>
      <c r="GQ24">
        <f t="shared" si="56"/>
        <v>1.773217251060909E-05</v>
      </c>
      <c r="GR24">
        <f t="shared" si="57"/>
        <v>1.773217251060909E-05</v>
      </c>
      <c r="GT24" s="4">
        <v>7.2205E-07</v>
      </c>
      <c r="GU24" s="4">
        <v>4.47717435693</v>
      </c>
      <c r="GV24" s="4">
        <v>601.7642506762</v>
      </c>
      <c r="GW24">
        <f t="shared" si="58"/>
        <v>-7.007876115904599E-07</v>
      </c>
      <c r="GX24">
        <f t="shared" si="59"/>
        <v>-7.008376631843724E-07</v>
      </c>
      <c r="GY24">
        <f t="shared" si="60"/>
        <v>-7.008376632082315E-07</v>
      </c>
      <c r="GZ24">
        <f t="shared" si="61"/>
        <v>-7.008376632082315E-07</v>
      </c>
      <c r="HB24" s="4">
        <v>7.225E-08</v>
      </c>
      <c r="HC24" s="4">
        <v>1.92287508629</v>
      </c>
      <c r="HD24" s="4">
        <v>9.5612275556</v>
      </c>
      <c r="HE24">
        <f t="shared" si="62"/>
        <v>4.860521278929567E-08</v>
      </c>
      <c r="HF24">
        <f t="shared" si="63"/>
        <v>4.860545734228431E-08</v>
      </c>
      <c r="HG24">
        <f t="shared" si="64"/>
        <v>4.8605457342400536E-08</v>
      </c>
      <c r="HH24">
        <f t="shared" si="65"/>
        <v>4.8605457342400536E-08</v>
      </c>
    </row>
    <row r="25" spans="1:220" ht="12.75">
      <c r="A25">
        <f>280.46061837+360.98564736629*(F13-2451545)+F16*F16*(0.000387933-F16/38710000)</f>
        <v>-1054778300.0017707</v>
      </c>
      <c r="B25">
        <f>A25+F19*COS(D22)</f>
        <v>-1054778300.0050377</v>
      </c>
      <c r="C25">
        <f>B25-INT(B25/360)*360</f>
        <v>99.99496233463287</v>
      </c>
      <c r="J25" t="s">
        <v>61</v>
      </c>
      <c r="K25" t="s">
        <v>62</v>
      </c>
      <c r="L25" t="b">
        <f>AND(1800&lt;A2,A2&lt;=1860)</f>
        <v>0</v>
      </c>
      <c r="M25" s="4">
        <v>2.05385E-06</v>
      </c>
      <c r="N25" s="4">
        <v>1.86947813692</v>
      </c>
      <c r="O25" s="4">
        <v>5573.1428014331</v>
      </c>
      <c r="P25">
        <f t="shared" si="8"/>
        <v>-2.053729200291787E-06</v>
      </c>
      <c r="R25" s="4">
        <v>9.721E-08</v>
      </c>
      <c r="S25" s="4">
        <v>4.23925472239</v>
      </c>
      <c r="T25" s="4">
        <v>1349.8674096588</v>
      </c>
      <c r="U25">
        <f t="shared" si="9"/>
        <v>9.712988820011879E-08</v>
      </c>
      <c r="W25" s="4">
        <v>1.341E-08</v>
      </c>
      <c r="X25" s="4">
        <v>3.72061130861</v>
      </c>
      <c r="Y25" s="4">
        <v>1194.4470102246</v>
      </c>
      <c r="Z25">
        <f t="shared" si="10"/>
        <v>4.711151884515965E-09</v>
      </c>
      <c r="AQ25" s="4">
        <v>4.743E-08</v>
      </c>
      <c r="AR25" s="4">
        <v>0.70995680136</v>
      </c>
      <c r="AS25" s="4">
        <v>5884.9268465832</v>
      </c>
      <c r="AT25">
        <f t="shared" si="13"/>
        <v>-2.7829959960953262E-08</v>
      </c>
      <c r="AV25" s="4">
        <v>2.02E-09</v>
      </c>
      <c r="AW25" s="4">
        <v>2.81892511133</v>
      </c>
      <c r="AX25" s="4">
        <v>15720.8387848784</v>
      </c>
      <c r="AY25">
        <f t="shared" si="14"/>
        <v>-2.00096087989109E-09</v>
      </c>
      <c r="BA25" s="4">
        <v>2.1E-10</v>
      </c>
      <c r="BB25" s="4">
        <v>1.36972913918</v>
      </c>
      <c r="BC25" s="4">
        <v>12036.4607348882</v>
      </c>
      <c r="BD25">
        <f t="shared" si="15"/>
        <v>7.709192016737045E-12</v>
      </c>
      <c r="BP25" s="4">
        <v>5.5736E-07</v>
      </c>
      <c r="BQ25" s="4">
        <v>5.24159798933</v>
      </c>
      <c r="BR25" s="4">
        <v>71430.695618129</v>
      </c>
      <c r="BS25">
        <f t="shared" si="17"/>
        <v>-3.8232150122660015E-07</v>
      </c>
      <c r="BU25" s="4">
        <v>2.186E-08</v>
      </c>
      <c r="BV25" s="4">
        <v>0.41991743105</v>
      </c>
      <c r="BW25" s="4">
        <v>8031.0922630584</v>
      </c>
      <c r="BX25">
        <f t="shared" si="18"/>
        <v>3.923320742743571E-09</v>
      </c>
      <c r="BZ25" s="4">
        <v>2.38E-09</v>
      </c>
      <c r="CA25" s="4">
        <v>2.17720020018</v>
      </c>
      <c r="CB25" s="4">
        <v>155.4203994342</v>
      </c>
      <c r="CC25">
        <f t="shared" si="19"/>
        <v>-2.316991818232678E-09</v>
      </c>
      <c r="CE25" s="4">
        <v>7E-11</v>
      </c>
      <c r="CF25" s="4">
        <v>2.98052059053</v>
      </c>
      <c r="CG25" s="4">
        <v>6681.2248533996</v>
      </c>
      <c r="CH25">
        <f t="shared" si="20"/>
        <v>4.2725706763254395E-11</v>
      </c>
      <c r="CT25" s="4">
        <v>2.27079E-06</v>
      </c>
      <c r="CU25" s="4">
        <v>1.79713054538</v>
      </c>
      <c r="CV25" s="4">
        <v>453.424893819</v>
      </c>
      <c r="CW25">
        <f t="shared" si="22"/>
        <v>2.2523800958648318E-06</v>
      </c>
      <c r="CX25">
        <f t="shared" si="23"/>
        <v>2.2523174373688596E-06</v>
      </c>
      <c r="CY25">
        <f t="shared" si="24"/>
        <v>2.252317437339021E-06</v>
      </c>
      <c r="CZ25">
        <f t="shared" si="25"/>
        <v>2.252317437339021E-06</v>
      </c>
      <c r="DB25" s="4">
        <v>1.072E-07</v>
      </c>
      <c r="DC25" s="4">
        <v>2.44148149225</v>
      </c>
      <c r="DD25" s="4">
        <v>4.192785694</v>
      </c>
      <c r="DE25">
        <f t="shared" si="26"/>
        <v>1.0189772098796965E-07</v>
      </c>
      <c r="DF25">
        <f t="shared" si="27"/>
        <v>1.0189778778652877E-07</v>
      </c>
      <c r="DG25">
        <f t="shared" si="28"/>
        <v>1.0189778778656048E-07</v>
      </c>
      <c r="DH25">
        <f t="shared" si="29"/>
        <v>1.0189778778656048E-07</v>
      </c>
      <c r="DJ25" s="4">
        <v>6.64E-09</v>
      </c>
      <c r="DK25" s="4">
        <v>0.88101734307</v>
      </c>
      <c r="DL25" s="4">
        <v>4.192785694</v>
      </c>
      <c r="DM25">
        <f t="shared" si="30"/>
        <v>2.1275311420209752E-09</v>
      </c>
      <c r="DN25">
        <f t="shared" si="31"/>
        <v>2.127518523501441E-09</v>
      </c>
      <c r="DO25">
        <f t="shared" si="32"/>
        <v>2.1275185234954524E-09</v>
      </c>
      <c r="DP25">
        <f t="shared" si="33"/>
        <v>2.1275185234954524E-09</v>
      </c>
      <c r="EP25" s="4">
        <v>9.62E-08</v>
      </c>
      <c r="EQ25" s="4">
        <v>0.03944255108</v>
      </c>
      <c r="ER25" s="4">
        <v>70.3281804424</v>
      </c>
      <c r="ES25">
        <f t="shared" si="38"/>
        <v>-9.368808235496383E-08</v>
      </c>
      <c r="ET25">
        <f t="shared" si="39"/>
        <v>-9.368734738074897E-08</v>
      </c>
      <c r="EU25">
        <f t="shared" si="40"/>
        <v>-9.368734738040132E-08</v>
      </c>
      <c r="EV25">
        <f t="shared" si="41"/>
        <v>-9.368734738040132E-08</v>
      </c>
      <c r="EX25" s="4">
        <v>8.71E-09</v>
      </c>
      <c r="EY25" s="4">
        <v>4.81775882249</v>
      </c>
      <c r="EZ25" s="4">
        <v>152.5321425512</v>
      </c>
      <c r="FA25">
        <f t="shared" si="42"/>
        <v>-8.07969240761341E-09</v>
      </c>
      <c r="FB25">
        <f t="shared" si="43"/>
        <v>-8.079929806933297E-09</v>
      </c>
      <c r="FC25">
        <f t="shared" si="44"/>
        <v>-8.079929807046447E-09</v>
      </c>
      <c r="FD25">
        <f t="shared" si="45"/>
        <v>-8.079929807046447E-09</v>
      </c>
      <c r="FF25" s="4">
        <v>1.04E-09</v>
      </c>
      <c r="FG25" s="4">
        <v>6.12597614674</v>
      </c>
      <c r="FH25" s="4">
        <v>144.1465711632</v>
      </c>
      <c r="FI25">
        <f t="shared" si="46"/>
        <v>-9.80152638270375E-10</v>
      </c>
      <c r="FJ25">
        <f t="shared" si="47"/>
        <v>-9.80128654306926E-10</v>
      </c>
      <c r="FK25">
        <f t="shared" si="48"/>
        <v>-9.801286542955392E-10</v>
      </c>
      <c r="FL25">
        <f t="shared" si="49"/>
        <v>-9.801286542955392E-10</v>
      </c>
      <c r="GL25" s="4">
        <v>2.881063E-05</v>
      </c>
      <c r="GM25" s="4">
        <v>1.98600105123</v>
      </c>
      <c r="GN25" s="4">
        <v>137.0330241624</v>
      </c>
      <c r="GO25">
        <f t="shared" si="54"/>
        <v>1.6029593941638078E-05</v>
      </c>
      <c r="GP25">
        <f t="shared" si="55"/>
        <v>1.602802426022356E-05</v>
      </c>
      <c r="GQ25">
        <f t="shared" si="56"/>
        <v>1.60280242594778E-05</v>
      </c>
      <c r="GR25">
        <f t="shared" si="57"/>
        <v>1.60280242594778E-05</v>
      </c>
      <c r="GT25" s="4">
        <v>6.8983E-07</v>
      </c>
      <c r="GU25" s="4">
        <v>1.46326969479</v>
      </c>
      <c r="GV25" s="4">
        <v>74.7815985673</v>
      </c>
      <c r="GW25">
        <f t="shared" si="58"/>
        <v>6.843846568981104E-07</v>
      </c>
      <c r="GX25">
        <f t="shared" si="59"/>
        <v>6.843877517010935E-07</v>
      </c>
      <c r="GY25">
        <f t="shared" si="60"/>
        <v>6.843877517025585E-07</v>
      </c>
      <c r="GZ25">
        <f t="shared" si="61"/>
        <v>6.843877517025585E-07</v>
      </c>
      <c r="HB25" s="4">
        <v>7.289E-08</v>
      </c>
      <c r="HC25" s="4">
        <v>1.6551952578</v>
      </c>
      <c r="HD25" s="4">
        <v>1028.3624415522</v>
      </c>
      <c r="HE25">
        <f t="shared" si="62"/>
        <v>6.766677881134997E-08</v>
      </c>
      <c r="HF25">
        <f t="shared" si="63"/>
        <v>6.76534384414422E-08</v>
      </c>
      <c r="HG25">
        <f t="shared" si="64"/>
        <v>6.76534384351258E-08</v>
      </c>
      <c r="HH25">
        <f t="shared" si="65"/>
        <v>6.76534384351258E-08</v>
      </c>
      <c r="HJ25" s="12"/>
      <c r="HK25" s="12"/>
      <c r="HL25" s="12"/>
    </row>
    <row r="26" spans="10:216" ht="12.75">
      <c r="J26" t="s">
        <v>58</v>
      </c>
      <c r="K26">
        <f>K3-1800</f>
        <v>-7799.958333333333</v>
      </c>
      <c r="M26" s="4">
        <v>2.02261E-06</v>
      </c>
      <c r="N26" s="4">
        <v>2.45767795458</v>
      </c>
      <c r="O26" s="4">
        <v>6069.7767545534</v>
      </c>
      <c r="P26">
        <f t="shared" si="8"/>
        <v>-3.1287669178816463E-07</v>
      </c>
      <c r="R26" s="4">
        <v>9.969E-08</v>
      </c>
      <c r="S26" s="4">
        <v>1.30262991097</v>
      </c>
      <c r="T26" s="4">
        <v>6286.5989683404</v>
      </c>
      <c r="U26">
        <f t="shared" si="9"/>
        <v>9.791176047998771E-08</v>
      </c>
      <c r="W26" s="4">
        <v>1.254E-08</v>
      </c>
      <c r="X26" s="4">
        <v>2.94846826628</v>
      </c>
      <c r="Y26" s="4">
        <v>6438.496249425601</v>
      </c>
      <c r="Z26">
        <f t="shared" si="10"/>
        <v>9.88494639106492E-09</v>
      </c>
      <c r="AQ26" s="4">
        <v>4.301E-08</v>
      </c>
      <c r="AR26" s="4">
        <v>1.10255777773</v>
      </c>
      <c r="AS26" s="4">
        <v>6681.2248533996</v>
      </c>
      <c r="AT26">
        <f t="shared" si="13"/>
        <v>-4.041188560631083E-08</v>
      </c>
      <c r="AV26" s="4">
        <v>1.85E-09</v>
      </c>
      <c r="AW26" s="4">
        <v>4.93512381859</v>
      </c>
      <c r="AX26" s="4">
        <v>12036.4607348882</v>
      </c>
      <c r="AY26">
        <f t="shared" si="14"/>
        <v>6.983549347452119E-10</v>
      </c>
      <c r="BA26" s="4">
        <v>1.7E-10</v>
      </c>
      <c r="BB26" s="4">
        <v>2.79601092529</v>
      </c>
      <c r="BC26" s="4">
        <v>796.2980068164001</v>
      </c>
      <c r="BD26">
        <f t="shared" si="15"/>
        <v>-1.44490136050216E-10</v>
      </c>
      <c r="BP26" s="4">
        <v>4.2515E-07</v>
      </c>
      <c r="BQ26" s="4">
        <v>6.01110242003</v>
      </c>
      <c r="BR26" s="4">
        <v>6275.9623029906</v>
      </c>
      <c r="BS26">
        <f t="shared" si="17"/>
        <v>-1.863664504731592E-07</v>
      </c>
      <c r="BU26" s="4">
        <v>2.838E-08</v>
      </c>
      <c r="BV26" s="4">
        <v>3.42034351366</v>
      </c>
      <c r="BW26" s="4">
        <v>2352.8661537718</v>
      </c>
      <c r="BX26">
        <f t="shared" si="18"/>
        <v>1.6019402641436397E-08</v>
      </c>
      <c r="BZ26" s="4">
        <v>2.93E-09</v>
      </c>
      <c r="CA26" s="4">
        <v>4.61501268144</v>
      </c>
      <c r="CB26" s="4">
        <v>4690.4798363586</v>
      </c>
      <c r="CC26">
        <f t="shared" si="19"/>
        <v>1.164630958545319E-10</v>
      </c>
      <c r="CE26" s="4">
        <v>5E-11</v>
      </c>
      <c r="CF26" s="4">
        <v>2.30961231391</v>
      </c>
      <c r="CG26" s="4">
        <v>12036.4607348882</v>
      </c>
      <c r="CH26">
        <f t="shared" si="20"/>
        <v>-3.926450301526145E-11</v>
      </c>
      <c r="CT26" s="4">
        <v>2.44722E-06</v>
      </c>
      <c r="CU26" s="4">
        <v>1.24693337933</v>
      </c>
      <c r="CV26" s="4">
        <v>9.5612275556</v>
      </c>
      <c r="CW26">
        <f t="shared" si="22"/>
        <v>2.4171389489472835E-06</v>
      </c>
      <c r="CX26">
        <f t="shared" si="23"/>
        <v>2.4171406989007994E-06</v>
      </c>
      <c r="CY26">
        <f t="shared" si="24"/>
        <v>2.417140698901631E-06</v>
      </c>
      <c r="CZ26">
        <f t="shared" si="25"/>
        <v>2.417140698901631E-06</v>
      </c>
      <c r="DB26" s="4">
        <v>1.1725E-07</v>
      </c>
      <c r="DC26" s="4">
        <v>4.89255650674</v>
      </c>
      <c r="DD26" s="4">
        <v>71.8126531507</v>
      </c>
      <c r="DE26">
        <f t="shared" si="26"/>
        <v>-6.645007036228205E-08</v>
      </c>
      <c r="DF26">
        <f t="shared" si="27"/>
        <v>-6.6446751019179E-08</v>
      </c>
      <c r="DG26">
        <f t="shared" si="28"/>
        <v>-6.644675101759749E-08</v>
      </c>
      <c r="DH26">
        <f t="shared" si="29"/>
        <v>-6.644675101759749E-08</v>
      </c>
      <c r="DJ26" s="4">
        <v>4.97E-09</v>
      </c>
      <c r="DK26" s="4">
        <v>2.24615784762</v>
      </c>
      <c r="DL26" s="4">
        <v>395.578702239</v>
      </c>
      <c r="DM26">
        <f t="shared" si="30"/>
        <v>-1.4856332933266298E-09</v>
      </c>
      <c r="DN26">
        <f t="shared" si="31"/>
        <v>-1.486530951941117E-09</v>
      </c>
      <c r="DO26">
        <f t="shared" si="32"/>
        <v>-1.486530952365973E-09</v>
      </c>
      <c r="DP26">
        <f t="shared" si="33"/>
        <v>-1.486530952365973E-09</v>
      </c>
      <c r="EP26" s="4">
        <v>9.664E-08</v>
      </c>
      <c r="EQ26" s="4">
        <v>0.22455797403</v>
      </c>
      <c r="ER26" s="4">
        <v>79.2350166922</v>
      </c>
      <c r="ES26">
        <f t="shared" si="38"/>
        <v>5.546143785285799E-08</v>
      </c>
      <c r="ET26">
        <f t="shared" si="39"/>
        <v>5.546443821348821E-08</v>
      </c>
      <c r="EU26">
        <f t="shared" si="40"/>
        <v>5.546443821490974E-08</v>
      </c>
      <c r="EV26">
        <f t="shared" si="41"/>
        <v>5.546443821490974E-08</v>
      </c>
      <c r="EX26" s="4">
        <v>9.44E-09</v>
      </c>
      <c r="EY26" s="4">
        <v>2.2177777205</v>
      </c>
      <c r="EZ26" s="4">
        <v>109.9456887885</v>
      </c>
      <c r="FA26">
        <f t="shared" si="42"/>
        <v>-6.407032742559243E-09</v>
      </c>
      <c r="FB26">
        <f t="shared" si="43"/>
        <v>-6.406668025209407E-09</v>
      </c>
      <c r="FC26">
        <f t="shared" si="44"/>
        <v>-6.4066680250360026E-09</v>
      </c>
      <c r="FD26">
        <f t="shared" si="45"/>
        <v>-6.4066680250360026E-09</v>
      </c>
      <c r="GL26" s="4">
        <v>2.635535E-05</v>
      </c>
      <c r="GM26" s="4">
        <v>3.09755943422</v>
      </c>
      <c r="GN26" s="4">
        <v>213.299095438</v>
      </c>
      <c r="GO26">
        <f t="shared" si="54"/>
        <v>2.2924963645983613E-05</v>
      </c>
      <c r="GP26">
        <f t="shared" si="55"/>
        <v>2.2923636568867812E-05</v>
      </c>
      <c r="GQ26">
        <f t="shared" si="56"/>
        <v>2.292363656823801E-05</v>
      </c>
      <c r="GR26">
        <f t="shared" si="57"/>
        <v>2.292363656823801E-05</v>
      </c>
      <c r="GT26" s="4">
        <v>8.6953E-07</v>
      </c>
      <c r="GU26" s="4">
        <v>5.77228651853</v>
      </c>
      <c r="GV26" s="4">
        <v>381.3516082374</v>
      </c>
      <c r="GW26">
        <f t="shared" si="58"/>
        <v>-6.225411408016171E-07</v>
      </c>
      <c r="GX26">
        <f t="shared" si="59"/>
        <v>-6.224303612806646E-07</v>
      </c>
      <c r="GY26">
        <f t="shared" si="60"/>
        <v>-6.224303612282033E-07</v>
      </c>
      <c r="GZ26">
        <f t="shared" si="61"/>
        <v>-6.224303612282033E-07</v>
      </c>
      <c r="HB26" s="4">
        <v>8.076E-08</v>
      </c>
      <c r="HC26" s="4">
        <v>5.84268048311</v>
      </c>
      <c r="HD26" s="4">
        <v>220.4126424388</v>
      </c>
      <c r="HE26">
        <f t="shared" si="62"/>
        <v>-2.385872604655253E-08</v>
      </c>
      <c r="HF26">
        <f t="shared" si="63"/>
        <v>-2.3850588956648914E-08</v>
      </c>
      <c r="HG26">
        <f t="shared" si="64"/>
        <v>-2.385058895278931E-08</v>
      </c>
      <c r="HH26">
        <f t="shared" si="65"/>
        <v>-2.385058895278931E-08</v>
      </c>
    </row>
    <row r="27" spans="1:216" ht="12.75">
      <c r="A27" s="3" t="s">
        <v>88</v>
      </c>
      <c r="B27" s="6" t="s">
        <v>111</v>
      </c>
      <c r="C27" s="3" t="s">
        <v>88</v>
      </c>
      <c r="D27" s="3" t="s">
        <v>88</v>
      </c>
      <c r="E27" s="3" t="s">
        <v>88</v>
      </c>
      <c r="F27" s="3" t="s">
        <v>88</v>
      </c>
      <c r="J27" t="s">
        <v>51</v>
      </c>
      <c r="K27">
        <f>13.72+K26*(-0.332447+K26*(0.0068612+K26*(0.0041116+K26*(-0.00037436+K26*(0.0000121272+K26*(-0.0000001699+0.000000000875*K26))))))</f>
        <v>-1.5755415004346875E+18</v>
      </c>
      <c r="L27">
        <f>K27*L25</f>
        <v>0</v>
      </c>
      <c r="M27" s="4">
        <v>1.26184E-06</v>
      </c>
      <c r="N27" s="4">
        <v>1.0830263021</v>
      </c>
      <c r="O27" s="4">
        <v>20.7753954924</v>
      </c>
      <c r="P27">
        <f t="shared" si="8"/>
        <v>-2.296426125460876E-07</v>
      </c>
      <c r="R27" s="4">
        <v>9.452E-08</v>
      </c>
      <c r="S27" s="4">
        <v>2.69957062864</v>
      </c>
      <c r="T27" s="4">
        <v>242.728603974</v>
      </c>
      <c r="U27">
        <f t="shared" si="9"/>
        <v>-7.071381291131483E-08</v>
      </c>
      <c r="W27" s="4">
        <v>9.99E-09</v>
      </c>
      <c r="X27" s="4">
        <v>5.98640014468</v>
      </c>
      <c r="Y27" s="4">
        <v>6286.5989683404</v>
      </c>
      <c r="Z27">
        <f t="shared" si="10"/>
        <v>1.596938359263674E-09</v>
      </c>
      <c r="AQ27" s="4">
        <v>3.849E-08</v>
      </c>
      <c r="AR27" s="4">
        <v>1.82229412531</v>
      </c>
      <c r="AS27" s="4">
        <v>5486.777843175</v>
      </c>
      <c r="AT27">
        <f t="shared" si="13"/>
        <v>-3.6973311705263084E-08</v>
      </c>
      <c r="AV27" s="4">
        <v>2.2E-09</v>
      </c>
      <c r="AW27" s="4">
        <v>3.99305643742</v>
      </c>
      <c r="AX27" s="4">
        <v>6812.766815086</v>
      </c>
      <c r="AY27">
        <f t="shared" si="14"/>
        <v>-2.147762125899185E-09</v>
      </c>
      <c r="BA27" s="4">
        <v>1.5E-10</v>
      </c>
      <c r="BB27" s="4">
        <v>0.4308784885</v>
      </c>
      <c r="BC27" s="4">
        <v>11790.6290886588</v>
      </c>
      <c r="BD27">
        <f t="shared" si="15"/>
        <v>1.2629931452346944E-10</v>
      </c>
      <c r="BP27" s="4">
        <v>4.6963E-07</v>
      </c>
      <c r="BQ27" s="4">
        <v>2.57805070386</v>
      </c>
      <c r="BR27" s="4">
        <v>775.522611324</v>
      </c>
      <c r="BS27">
        <f t="shared" si="17"/>
        <v>4.693865391710955E-07</v>
      </c>
      <c r="BU27" s="4">
        <v>2.554E-08</v>
      </c>
      <c r="BV27" s="4">
        <v>6.13241878525</v>
      </c>
      <c r="BW27" s="4">
        <v>6438.496249425601</v>
      </c>
      <c r="BX27">
        <f t="shared" si="18"/>
        <v>-2.0779912594204313E-08</v>
      </c>
      <c r="BZ27" s="4">
        <v>2.29E-09</v>
      </c>
      <c r="CA27" s="4">
        <v>4.7596958807</v>
      </c>
      <c r="CB27" s="4">
        <v>7234.794256242</v>
      </c>
      <c r="CC27">
        <f t="shared" si="19"/>
        <v>-1.0536853299979997E-09</v>
      </c>
      <c r="CE27" s="4">
        <v>5E-11</v>
      </c>
      <c r="CF27" s="4">
        <v>3.71102966917</v>
      </c>
      <c r="CG27" s="4">
        <v>6290.1893969922</v>
      </c>
      <c r="CH27">
        <f t="shared" si="20"/>
        <v>2.732907112533554E-11</v>
      </c>
      <c r="CT27" s="4">
        <v>2.32887E-06</v>
      </c>
      <c r="CU27" s="4">
        <v>2.50459795017</v>
      </c>
      <c r="CV27" s="4">
        <v>137.0330241624</v>
      </c>
      <c r="CW27">
        <f t="shared" si="22"/>
        <v>2.0845316756228703E-06</v>
      </c>
      <c r="CX27">
        <f t="shared" si="23"/>
        <v>2.0844635836105463E-06</v>
      </c>
      <c r="CY27">
        <f t="shared" si="24"/>
        <v>2.0844635835781947E-06</v>
      </c>
      <c r="CZ27">
        <f t="shared" si="25"/>
        <v>2.0844635835781947E-06</v>
      </c>
      <c r="DB27" s="4">
        <v>9.581E-08</v>
      </c>
      <c r="DC27" s="4">
        <v>1.23188039594</v>
      </c>
      <c r="DD27" s="4">
        <v>5.9378908332</v>
      </c>
      <c r="DE27">
        <f t="shared" si="26"/>
        <v>-6.29700069145236E-08</v>
      </c>
      <c r="DF27">
        <f t="shared" si="27"/>
        <v>-6.297021207369291E-08</v>
      </c>
      <c r="DG27">
        <f t="shared" si="28"/>
        <v>-6.29702120737904E-08</v>
      </c>
      <c r="DH27">
        <f t="shared" si="29"/>
        <v>-6.29702120737904E-08</v>
      </c>
      <c r="DJ27" s="4">
        <v>5.12E-09</v>
      </c>
      <c r="DK27" s="4">
        <v>6.22609200672</v>
      </c>
      <c r="DL27" s="4">
        <v>381.3516082374</v>
      </c>
      <c r="DM27">
        <f t="shared" si="30"/>
        <v>-4.86168534961013E-09</v>
      </c>
      <c r="DN27">
        <f t="shared" si="31"/>
        <v>-4.86139227256193E-09</v>
      </c>
      <c r="DO27">
        <f t="shared" si="32"/>
        <v>-4.861392272423114E-09</v>
      </c>
      <c r="DP27">
        <f t="shared" si="33"/>
        <v>-4.861392272423114E-09</v>
      </c>
      <c r="EP27" s="4">
        <v>9.728E-08</v>
      </c>
      <c r="EQ27" s="4">
        <v>5.30069593532</v>
      </c>
      <c r="ER27" s="4">
        <v>32.1951448046</v>
      </c>
      <c r="ES27">
        <f t="shared" si="38"/>
        <v>5.8343815847859036E-08</v>
      </c>
      <c r="ET27">
        <f t="shared" si="39"/>
        <v>5.8342616714628574E-08</v>
      </c>
      <c r="EU27">
        <f t="shared" si="40"/>
        <v>5.834261671405776E-08</v>
      </c>
      <c r="EV27">
        <f t="shared" si="41"/>
        <v>5.834261671405776E-08</v>
      </c>
      <c r="EX27" s="4">
        <v>9.36E-09</v>
      </c>
      <c r="EY27" s="4">
        <v>1.1705498394</v>
      </c>
      <c r="EZ27" s="4">
        <v>148.0787244263</v>
      </c>
      <c r="FA27">
        <f t="shared" si="42"/>
        <v>-5.473253736778266E-09</v>
      </c>
      <c r="FB27">
        <f t="shared" si="43"/>
        <v>-5.4737917001497475E-09</v>
      </c>
      <c r="FC27">
        <f t="shared" si="44"/>
        <v>-5.473791700405248E-09</v>
      </c>
      <c r="FD27">
        <f t="shared" si="45"/>
        <v>-5.473791700405248E-09</v>
      </c>
      <c r="GL27" s="4">
        <v>3.38093E-05</v>
      </c>
      <c r="GM27" s="4">
        <v>0.84810683275</v>
      </c>
      <c r="GN27" s="4">
        <v>183.2428146475</v>
      </c>
      <c r="GO27">
        <f t="shared" si="54"/>
        <v>1.5898087232375778E-05</v>
      </c>
      <c r="GP27">
        <f t="shared" si="55"/>
        <v>1.5895471038731745E-05</v>
      </c>
      <c r="GQ27">
        <f t="shared" si="56"/>
        <v>1.5895471037490137E-05</v>
      </c>
      <c r="GR27">
        <f t="shared" si="57"/>
        <v>1.5895471037490137E-05</v>
      </c>
      <c r="GT27" s="4">
        <v>6.8717E-07</v>
      </c>
      <c r="GU27" s="4">
        <v>4.52563942435</v>
      </c>
      <c r="GV27" s="4">
        <v>70.3281804424</v>
      </c>
      <c r="GW27">
        <f t="shared" si="58"/>
        <v>3.02118289900198E-07</v>
      </c>
      <c r="GX27">
        <f t="shared" si="59"/>
        <v>3.021390584700471E-07</v>
      </c>
      <c r="GY27">
        <f t="shared" si="60"/>
        <v>3.021390584798703E-07</v>
      </c>
      <c r="GZ27">
        <f t="shared" si="61"/>
        <v>3.021390584798703E-07</v>
      </c>
      <c r="HB27" s="4">
        <v>9.654E-08</v>
      </c>
      <c r="HC27" s="4">
        <v>0</v>
      </c>
      <c r="HD27" s="4">
        <v>0</v>
      </c>
      <c r="HE27">
        <f t="shared" si="62"/>
        <v>9.654E-08</v>
      </c>
      <c r="HF27">
        <f t="shared" si="63"/>
        <v>9.654E-08</v>
      </c>
      <c r="HG27">
        <f t="shared" si="64"/>
        <v>9.654E-08</v>
      </c>
      <c r="HH27">
        <f t="shared" si="65"/>
        <v>9.654E-08</v>
      </c>
    </row>
    <row r="28" spans="13:216" ht="12.75">
      <c r="M28" s="4">
        <v>1.55516E-06</v>
      </c>
      <c r="N28" s="4">
        <v>0.83306073807</v>
      </c>
      <c r="O28" s="4">
        <v>213.299095438</v>
      </c>
      <c r="P28">
        <f t="shared" si="8"/>
        <v>-1.4548231916939766E-06</v>
      </c>
      <c r="R28" s="4">
        <v>1.2461E-07</v>
      </c>
      <c r="S28" s="4">
        <v>2.83432285512</v>
      </c>
      <c r="T28" s="4">
        <v>1748.016413067</v>
      </c>
      <c r="U28">
        <f t="shared" si="9"/>
        <v>7.607689720089209E-08</v>
      </c>
      <c r="W28" s="4">
        <v>9.17E-09</v>
      </c>
      <c r="X28" s="4">
        <v>4.79788687522</v>
      </c>
      <c r="Y28" s="4">
        <v>5088.6288397668</v>
      </c>
      <c r="Z28">
        <f t="shared" si="10"/>
        <v>5.7151513595989145E-09</v>
      </c>
      <c r="AQ28" s="4">
        <v>4.093E-08</v>
      </c>
      <c r="AR28" s="4">
        <v>5.11700141207</v>
      </c>
      <c r="AS28" s="4">
        <v>13367.9726311066</v>
      </c>
      <c r="AT28">
        <f t="shared" si="13"/>
        <v>-3.945972475749448E-08</v>
      </c>
      <c r="AV28" s="4">
        <v>1.66E-09</v>
      </c>
      <c r="AW28" s="4">
        <v>1.74970002999</v>
      </c>
      <c r="AX28" s="4">
        <v>11506.7697697936</v>
      </c>
      <c r="AY28">
        <f t="shared" si="14"/>
        <v>-3.737357225421101E-10</v>
      </c>
      <c r="BA28" s="4">
        <v>1.7E-10</v>
      </c>
      <c r="BB28" s="4">
        <v>1.35132152761</v>
      </c>
      <c r="BC28" s="4">
        <v>78051.5857313169</v>
      </c>
      <c r="BD28">
        <f t="shared" si="15"/>
        <v>1.6175463842641374E-10</v>
      </c>
      <c r="BP28" s="4">
        <v>3.8968E-07</v>
      </c>
      <c r="BQ28" s="4">
        <v>5.36071738169</v>
      </c>
      <c r="BR28" s="4">
        <v>4694.0029547076</v>
      </c>
      <c r="BS28">
        <f t="shared" si="17"/>
        <v>-2.992078579201695E-07</v>
      </c>
      <c r="BU28" s="4">
        <v>1.932E-08</v>
      </c>
      <c r="BV28" s="4">
        <v>5.31374608366</v>
      </c>
      <c r="BW28" s="4">
        <v>8429.2412664666</v>
      </c>
      <c r="BX28">
        <f t="shared" si="18"/>
        <v>-1.329108111516743E-08</v>
      </c>
      <c r="BZ28" s="4">
        <v>2.11E-09</v>
      </c>
      <c r="CA28" s="4">
        <v>0.21868065485</v>
      </c>
      <c r="CB28" s="4">
        <v>4705.7323075436</v>
      </c>
      <c r="CC28">
        <f t="shared" si="19"/>
        <v>-1.3754607213796544E-09</v>
      </c>
      <c r="CT28" s="4">
        <v>2.8217E-06</v>
      </c>
      <c r="CU28" s="4">
        <v>2.24565579693</v>
      </c>
      <c r="CV28" s="4">
        <v>146.594251718</v>
      </c>
      <c r="CW28">
        <f t="shared" si="22"/>
        <v>-6.715615220757533E-07</v>
      </c>
      <c r="CX28">
        <f t="shared" si="23"/>
        <v>-6.71753752355479E-07</v>
      </c>
      <c r="CY28">
        <f t="shared" si="24"/>
        <v>-6.717537524470797E-07</v>
      </c>
      <c r="CZ28">
        <f t="shared" si="25"/>
        <v>-6.717537524470797E-07</v>
      </c>
      <c r="DB28" s="4">
        <v>9.606E-08</v>
      </c>
      <c r="DC28" s="4">
        <v>1.88534821556</v>
      </c>
      <c r="DD28" s="4">
        <v>41.1019810544</v>
      </c>
      <c r="DE28">
        <f t="shared" si="26"/>
        <v>9.418480396920879E-08</v>
      </c>
      <c r="DF28">
        <f t="shared" si="27"/>
        <v>9.418443249932239E-08</v>
      </c>
      <c r="DG28">
        <f t="shared" si="28"/>
        <v>9.41844324991463E-08</v>
      </c>
      <c r="DH28">
        <f t="shared" si="29"/>
        <v>9.41844324991463E-08</v>
      </c>
      <c r="DJ28" s="4">
        <v>5.82E-09</v>
      </c>
      <c r="DK28" s="4">
        <v>5.25716719826</v>
      </c>
      <c r="DL28" s="4">
        <v>31.019488637</v>
      </c>
      <c r="DM28">
        <f t="shared" si="30"/>
        <v>-3.189179109233514E-09</v>
      </c>
      <c r="DN28">
        <f t="shared" si="31"/>
        <v>-3.189106851419113E-09</v>
      </c>
      <c r="DO28">
        <f t="shared" si="32"/>
        <v>-3.1891068513847973E-09</v>
      </c>
      <c r="DP28">
        <f t="shared" si="33"/>
        <v>-3.1891068513847973E-09</v>
      </c>
      <c r="EP28" s="4">
        <v>7.386E-08</v>
      </c>
      <c r="EQ28" s="4">
        <v>3.00684933642</v>
      </c>
      <c r="ER28" s="4">
        <v>426.598190876</v>
      </c>
      <c r="ES28">
        <f t="shared" si="38"/>
        <v>-3.4909352911952145E-08</v>
      </c>
      <c r="ET28">
        <f t="shared" si="39"/>
        <v>-3.489606633177699E-08</v>
      </c>
      <c r="EU28">
        <f t="shared" si="40"/>
        <v>-3.4896066325471654E-08</v>
      </c>
      <c r="EV28">
        <f t="shared" si="41"/>
        <v>-3.4896066325471654E-08</v>
      </c>
      <c r="EX28" s="4">
        <v>9.25E-09</v>
      </c>
      <c r="EY28" s="4">
        <v>2.40329074</v>
      </c>
      <c r="EZ28" s="4">
        <v>206.1855484372</v>
      </c>
      <c r="FA28">
        <f t="shared" si="42"/>
        <v>6.093162027199409E-09</v>
      </c>
      <c r="FB28">
        <f t="shared" si="43"/>
        <v>6.092475400981244E-09</v>
      </c>
      <c r="FC28">
        <f t="shared" si="44"/>
        <v>6.0924754006552365E-09</v>
      </c>
      <c r="FD28">
        <f t="shared" si="45"/>
        <v>6.0924754006552365E-09</v>
      </c>
      <c r="GL28" s="4">
        <v>2.878942E-05</v>
      </c>
      <c r="GM28" s="4">
        <v>3.67415901855</v>
      </c>
      <c r="GN28" s="4">
        <v>350.3321196004</v>
      </c>
      <c r="GO28">
        <f t="shared" si="54"/>
        <v>-2.7994778121123077E-05</v>
      </c>
      <c r="GP28">
        <f t="shared" si="55"/>
        <v>-2.799590373005615E-05</v>
      </c>
      <c r="GQ28">
        <f t="shared" si="56"/>
        <v>-2.7995903730590355E-05</v>
      </c>
      <c r="GR28">
        <f t="shared" si="57"/>
        <v>-2.7995903730590355E-05</v>
      </c>
      <c r="GT28" s="4">
        <v>6.4724E-07</v>
      </c>
      <c r="GU28" s="4">
        <v>3.85477388838</v>
      </c>
      <c r="GV28" s="4">
        <v>73.297125859</v>
      </c>
      <c r="GW28">
        <f t="shared" si="58"/>
        <v>-1.6363843719990197E-07</v>
      </c>
      <c r="GX28">
        <f t="shared" si="59"/>
        <v>-1.636164752709187E-07</v>
      </c>
      <c r="GY28">
        <f t="shared" si="60"/>
        <v>-1.6361647526045337E-07</v>
      </c>
      <c r="GZ28">
        <f t="shared" si="61"/>
        <v>-1.6361647526045337E-07</v>
      </c>
      <c r="HB28" s="4">
        <v>6.554E-08</v>
      </c>
      <c r="HC28" s="4">
        <v>0.69397520733</v>
      </c>
      <c r="HD28" s="4">
        <v>144.1465711632</v>
      </c>
      <c r="HE28">
        <f t="shared" si="62"/>
        <v>-5.7190544220043886E-08</v>
      </c>
      <c r="HF28">
        <f t="shared" si="63"/>
        <v>-5.7192751933968476E-08</v>
      </c>
      <c r="HG28">
        <f t="shared" si="64"/>
        <v>-5.719275193501646E-08</v>
      </c>
      <c r="HH28">
        <f t="shared" si="65"/>
        <v>-5.719275193501646E-08</v>
      </c>
    </row>
    <row r="29" spans="1:216" ht="12.75">
      <c r="A29" t="s">
        <v>112</v>
      </c>
      <c r="B29" t="s">
        <v>113</v>
      </c>
      <c r="C29" t="s">
        <v>114</v>
      </c>
      <c r="D29" t="s">
        <v>115</v>
      </c>
      <c r="E29" t="s">
        <v>116</v>
      </c>
      <c r="F29" t="s">
        <v>117</v>
      </c>
      <c r="J29" t="s">
        <v>63</v>
      </c>
      <c r="K29" t="s">
        <v>64</v>
      </c>
      <c r="L29" t="b">
        <f>AND(1860&lt;A2,A2&lt;=1900)</f>
        <v>0</v>
      </c>
      <c r="M29" s="4">
        <v>1.15132E-06</v>
      </c>
      <c r="N29" s="4">
        <v>0.64544911683</v>
      </c>
      <c r="O29" s="4">
        <v>0.9803210682</v>
      </c>
      <c r="P29">
        <f t="shared" si="8"/>
        <v>7.031874275535697E-07</v>
      </c>
      <c r="R29" s="4">
        <v>1.1808E-07</v>
      </c>
      <c r="S29" s="4">
        <v>5.2737979048</v>
      </c>
      <c r="T29" s="4">
        <v>1194.4470102246</v>
      </c>
      <c r="U29">
        <f t="shared" si="9"/>
        <v>1.1126653916516815E-07</v>
      </c>
      <c r="W29" s="4">
        <v>8.28E-09</v>
      </c>
      <c r="X29" s="4">
        <v>3.31321076572</v>
      </c>
      <c r="Y29" s="4">
        <v>213.299095438</v>
      </c>
      <c r="Z29">
        <f t="shared" si="10"/>
        <v>7.909537197423479E-09</v>
      </c>
      <c r="AQ29" s="4">
        <v>3.681E-08</v>
      </c>
      <c r="AR29" s="4">
        <v>0.43793170356</v>
      </c>
      <c r="AS29" s="4">
        <v>3154.6870848956</v>
      </c>
      <c r="AT29">
        <f t="shared" si="13"/>
        <v>-3.6581438440542943E-08</v>
      </c>
      <c r="AV29" s="4">
        <v>2.12E-09</v>
      </c>
      <c r="AW29" s="4">
        <v>1.57166285369</v>
      </c>
      <c r="AX29" s="4">
        <v>4694.0029547076</v>
      </c>
      <c r="AY29">
        <f t="shared" si="14"/>
        <v>4.791513512953943E-10</v>
      </c>
      <c r="BA29" s="4">
        <v>1.5E-10</v>
      </c>
      <c r="BB29" s="4">
        <v>1.17032155085</v>
      </c>
      <c r="BC29" s="4">
        <v>213.299095438</v>
      </c>
      <c r="BD29">
        <f t="shared" si="15"/>
        <v>-1.1487709479863627E-10</v>
      </c>
      <c r="BP29" s="4">
        <v>4.4661E-07</v>
      </c>
      <c r="BQ29" s="4">
        <v>5.53715807302</v>
      </c>
      <c r="BR29" s="4">
        <v>9437.762934887</v>
      </c>
      <c r="BS29">
        <f t="shared" si="17"/>
        <v>-3.575062253391601E-07</v>
      </c>
      <c r="BU29" s="4">
        <v>2.429E-08</v>
      </c>
      <c r="BV29" s="4">
        <v>3.09164528262</v>
      </c>
      <c r="BW29" s="4">
        <v>4690.4798363586</v>
      </c>
      <c r="BX29">
        <f t="shared" si="18"/>
        <v>-2.4197735462069345E-08</v>
      </c>
      <c r="BZ29" s="4">
        <v>2.01E-09</v>
      </c>
      <c r="CA29" s="4">
        <v>4.21905743357</v>
      </c>
      <c r="CB29" s="4">
        <v>1349.8674096588</v>
      </c>
      <c r="CC29">
        <f t="shared" si="19"/>
        <v>2.0095816181903027E-09</v>
      </c>
      <c r="CT29" s="4">
        <v>2.51941E-06</v>
      </c>
      <c r="CU29" s="4">
        <v>5.78166597292</v>
      </c>
      <c r="CV29" s="4">
        <v>388.4651552382</v>
      </c>
      <c r="CW29">
        <f t="shared" si="22"/>
        <v>-1.0932693772648701E-06</v>
      </c>
      <c r="CX29">
        <f t="shared" si="23"/>
        <v>-1.0928474600792261E-06</v>
      </c>
      <c r="CY29">
        <f t="shared" si="24"/>
        <v>-1.0928474598789604E-06</v>
      </c>
      <c r="CZ29">
        <f t="shared" si="25"/>
        <v>-1.0928474598789604E-06</v>
      </c>
      <c r="DB29" s="4">
        <v>8.968E-08</v>
      </c>
      <c r="DC29" s="4">
        <v>0.01758559103</v>
      </c>
      <c r="DD29" s="4">
        <v>8.0767548473</v>
      </c>
      <c r="DE29">
        <f t="shared" si="26"/>
        <v>-1.7151519495471303E-08</v>
      </c>
      <c r="DF29">
        <f t="shared" si="27"/>
        <v>-1.715185966903126E-08</v>
      </c>
      <c r="DG29">
        <f t="shared" si="28"/>
        <v>-1.7151859669192625E-08</v>
      </c>
      <c r="DH29">
        <f t="shared" si="29"/>
        <v>-1.7151859669192625E-08</v>
      </c>
      <c r="DJ29" s="4">
        <v>4.46E-09</v>
      </c>
      <c r="DK29" s="4">
        <v>0.36647221351</v>
      </c>
      <c r="DL29" s="4">
        <v>98.8999885246</v>
      </c>
      <c r="DM29">
        <f t="shared" si="30"/>
        <v>2.8941670850727285E-09</v>
      </c>
      <c r="DN29">
        <f t="shared" si="31"/>
        <v>2.8943276633359915E-09</v>
      </c>
      <c r="DO29">
        <f t="shared" si="32"/>
        <v>2.894327663412374E-09</v>
      </c>
      <c r="DP29">
        <f t="shared" si="33"/>
        <v>2.894327663412374E-09</v>
      </c>
      <c r="EP29" s="4">
        <v>7.087E-08</v>
      </c>
      <c r="EQ29" s="4">
        <v>0.12535040656</v>
      </c>
      <c r="ER29" s="4">
        <v>109.9456887885</v>
      </c>
      <c r="ES29">
        <f t="shared" si="38"/>
        <v>6.9093524099756E-08</v>
      </c>
      <c r="ET29">
        <f t="shared" si="39"/>
        <v>6.909435352082901E-08</v>
      </c>
      <c r="EU29">
        <f t="shared" si="40"/>
        <v>6.909435352122332E-08</v>
      </c>
      <c r="EV29">
        <f t="shared" si="41"/>
        <v>6.909435352122332E-08</v>
      </c>
      <c r="EX29" s="4">
        <v>6.9E-09</v>
      </c>
      <c r="EY29" s="4">
        <v>1.57381082857</v>
      </c>
      <c r="EZ29" s="4">
        <v>38.6543004996</v>
      </c>
      <c r="FA29">
        <f t="shared" si="42"/>
        <v>6.730631782438379E-09</v>
      </c>
      <c r="FB29">
        <f t="shared" si="43"/>
        <v>6.730659882922606E-09</v>
      </c>
      <c r="FC29">
        <f t="shared" si="44"/>
        <v>6.730659882935907E-09</v>
      </c>
      <c r="FD29">
        <f t="shared" si="45"/>
        <v>6.730659882935907E-09</v>
      </c>
      <c r="GL29" s="4">
        <v>2.306293E-05</v>
      </c>
      <c r="GM29" s="4">
        <v>2.80962935724</v>
      </c>
      <c r="GN29" s="4">
        <v>70.3281804424</v>
      </c>
      <c r="GO29">
        <f t="shared" si="54"/>
        <v>1.9029066911737595E-05</v>
      </c>
      <c r="GP29">
        <f t="shared" si="55"/>
        <v>1.902862842120751E-05</v>
      </c>
      <c r="GQ29">
        <f t="shared" si="56"/>
        <v>1.90286284210001E-05</v>
      </c>
      <c r="GR29">
        <f t="shared" si="57"/>
        <v>1.90286284210001E-05</v>
      </c>
      <c r="GT29" s="4">
        <v>6.8377E-07</v>
      </c>
      <c r="GU29" s="4">
        <v>3.39509945953</v>
      </c>
      <c r="GV29" s="4">
        <v>108.4612160802</v>
      </c>
      <c r="GW29">
        <f t="shared" si="58"/>
        <v>-6.450121711127053E-07</v>
      </c>
      <c r="GX29">
        <f t="shared" si="59"/>
        <v>-6.450003930750271E-07</v>
      </c>
      <c r="GY29">
        <f t="shared" si="60"/>
        <v>-6.450003930694277E-07</v>
      </c>
      <c r="GZ29">
        <f t="shared" si="61"/>
        <v>-6.450003930694277E-07</v>
      </c>
      <c r="HB29" s="4">
        <v>7.782E-08</v>
      </c>
      <c r="HC29" s="4">
        <v>1.14341656235</v>
      </c>
      <c r="HD29" s="4">
        <v>1059.3819301892</v>
      </c>
      <c r="HE29">
        <f t="shared" si="62"/>
        <v>-5.09203084951299E-08</v>
      </c>
      <c r="HF29">
        <f t="shared" si="63"/>
        <v>-5.089047263788343E-08</v>
      </c>
      <c r="HG29">
        <f t="shared" si="64"/>
        <v>-5.089047262374747E-08</v>
      </c>
      <c r="HH29">
        <f t="shared" si="65"/>
        <v>-5.089047262374747E-08</v>
      </c>
    </row>
    <row r="30" spans="1:216" ht="12.75">
      <c r="A30">
        <f>SUM(P1:P559)</f>
        <v>1.7849859844189957</v>
      </c>
      <c r="B30">
        <f>SUM(U1:U341)</f>
        <v>6283.319508990397</v>
      </c>
      <c r="C30">
        <f>SUM(Z1:Z142)</f>
        <v>0.00044257476820489775</v>
      </c>
      <c r="D30">
        <f>SUM(AE1:AE22)</f>
        <v>4.2240374919111765E-07</v>
      </c>
      <c r="E30">
        <f>SUM(AJ1:AJ11)</f>
        <v>-1.0621135647837412E-06</v>
      </c>
      <c r="F30">
        <f>SUM(AO1:AO5)</f>
        <v>-8.967335689422229E-09</v>
      </c>
      <c r="J30" t="s">
        <v>58</v>
      </c>
      <c r="K30">
        <f>K3-1860</f>
        <v>-7859.958333333333</v>
      </c>
      <c r="M30" s="4">
        <v>1.02851E-06</v>
      </c>
      <c r="N30" s="4">
        <v>0.63599846727</v>
      </c>
      <c r="O30" s="4">
        <v>4694.0029547076</v>
      </c>
      <c r="P30">
        <f t="shared" si="8"/>
        <v>-6.686059791631711E-07</v>
      </c>
      <c r="R30" s="4">
        <v>8.577E-08</v>
      </c>
      <c r="S30" s="4">
        <v>5.64475868067</v>
      </c>
      <c r="T30" s="4">
        <v>951.7184062506001</v>
      </c>
      <c r="U30">
        <f t="shared" si="9"/>
        <v>4.664058820615159E-08</v>
      </c>
      <c r="W30" s="4">
        <v>1.103E-08</v>
      </c>
      <c r="X30" s="4">
        <v>1.27104454479</v>
      </c>
      <c r="Y30" s="4">
        <v>161000.685737674</v>
      </c>
      <c r="Z30">
        <f t="shared" si="10"/>
        <v>9.100319665269677E-09</v>
      </c>
      <c r="AQ30" s="4">
        <v>3.42E-08</v>
      </c>
      <c r="AR30" s="4">
        <v>5.42034800952</v>
      </c>
      <c r="AS30" s="4">
        <v>6069.7767545534</v>
      </c>
      <c r="AT30">
        <f t="shared" si="13"/>
        <v>-8.073649270486511E-10</v>
      </c>
      <c r="AV30" s="4">
        <v>1.57E-09</v>
      </c>
      <c r="AW30" s="4">
        <v>1.08259734788</v>
      </c>
      <c r="AX30" s="4">
        <v>5643.1785636774</v>
      </c>
      <c r="AY30">
        <f t="shared" si="14"/>
        <v>4.278409284143367E-10</v>
      </c>
      <c r="BA30" s="4">
        <v>1.8E-10</v>
      </c>
      <c r="BB30" s="4">
        <v>2.85221514199</v>
      </c>
      <c r="BC30" s="4">
        <v>5088.6288397668</v>
      </c>
      <c r="BD30">
        <f t="shared" si="15"/>
        <v>-1.7206612471276377E-10</v>
      </c>
      <c r="BP30" s="4">
        <v>3.566E-07</v>
      </c>
      <c r="BQ30" s="4">
        <v>1.67468058995</v>
      </c>
      <c r="BR30" s="4">
        <v>12036.4607348882</v>
      </c>
      <c r="BS30">
        <f t="shared" si="17"/>
        <v>-9.450891653727886E-08</v>
      </c>
      <c r="BU30" s="4">
        <v>1.73E-08</v>
      </c>
      <c r="BV30" s="4">
        <v>1.5368620855</v>
      </c>
      <c r="BW30" s="4">
        <v>4705.7323075436</v>
      </c>
      <c r="BX30">
        <f t="shared" si="18"/>
        <v>9.883991943359739E-09</v>
      </c>
      <c r="BZ30" s="4">
        <v>1.95E-09</v>
      </c>
      <c r="CA30" s="4">
        <v>4.57808285364</v>
      </c>
      <c r="CB30" s="4">
        <v>529.6909650946</v>
      </c>
      <c r="CC30">
        <f t="shared" si="19"/>
        <v>-8.235798718573381E-10</v>
      </c>
      <c r="CT30" s="4">
        <v>1.5018E-06</v>
      </c>
      <c r="CU30" s="4">
        <v>2.99706110414</v>
      </c>
      <c r="CV30" s="4">
        <v>5.9378908332</v>
      </c>
      <c r="CW30">
        <f t="shared" si="22"/>
        <v>1.3012231067647626E-06</v>
      </c>
      <c r="CX30">
        <f t="shared" si="23"/>
        <v>1.3012209764347155E-06</v>
      </c>
      <c r="CY30">
        <f t="shared" si="24"/>
        <v>1.3012209764337033E-06</v>
      </c>
      <c r="CZ30">
        <f t="shared" si="25"/>
        <v>1.3012209764337033E-06</v>
      </c>
      <c r="DB30" s="4">
        <v>9.882E-08</v>
      </c>
      <c r="DC30" s="4">
        <v>6.08165628679</v>
      </c>
      <c r="DD30" s="4">
        <v>7.1135470008</v>
      </c>
      <c r="DE30">
        <f t="shared" si="26"/>
        <v>8.372394724707949E-08</v>
      </c>
      <c r="DF30">
        <f t="shared" si="27"/>
        <v>8.372376857255721E-08</v>
      </c>
      <c r="DG30">
        <f t="shared" si="28"/>
        <v>8.372376857247218E-08</v>
      </c>
      <c r="DH30">
        <f t="shared" si="29"/>
        <v>8.372376857247218E-08</v>
      </c>
      <c r="DJ30" s="4">
        <v>3.83E-09</v>
      </c>
      <c r="DK30" s="4">
        <v>5.48585528762</v>
      </c>
      <c r="DL30" s="4">
        <v>5.9378908332</v>
      </c>
      <c r="DM30">
        <f t="shared" si="30"/>
        <v>-1.4746409663156682E-09</v>
      </c>
      <c r="DN30">
        <f t="shared" si="31"/>
        <v>-1.4746309236536575E-09</v>
      </c>
      <c r="DO30">
        <f t="shared" si="32"/>
        <v>-1.4746309236488855E-09</v>
      </c>
      <c r="DP30">
        <f t="shared" si="33"/>
        <v>-1.4746309236488855E-09</v>
      </c>
      <c r="EP30" s="4">
        <v>6.021E-08</v>
      </c>
      <c r="EQ30" s="4">
        <v>6.20514068152</v>
      </c>
      <c r="ER30" s="4">
        <v>115.8835796217</v>
      </c>
      <c r="ES30">
        <f t="shared" si="38"/>
        <v>-5.640840871044471E-08</v>
      </c>
      <c r="ET30">
        <f t="shared" si="39"/>
        <v>-5.6407241147645966E-08</v>
      </c>
      <c r="EU30">
        <f t="shared" si="40"/>
        <v>-5.640724114709053E-08</v>
      </c>
      <c r="EV30">
        <f t="shared" si="41"/>
        <v>-5.640724114709053E-08</v>
      </c>
      <c r="EX30" s="4">
        <v>6.24E-09</v>
      </c>
      <c r="EY30" s="4">
        <v>2.79466003645</v>
      </c>
      <c r="EZ30" s="4">
        <v>79.2350166922</v>
      </c>
      <c r="FA30">
        <f t="shared" si="42"/>
        <v>-5.77605074471408E-09</v>
      </c>
      <c r="FB30">
        <f t="shared" si="43"/>
        <v>-5.776140255002521E-09</v>
      </c>
      <c r="FC30">
        <f t="shared" si="44"/>
        <v>-5.776140255044929E-09</v>
      </c>
      <c r="FD30">
        <f t="shared" si="45"/>
        <v>-5.776140255044929E-09</v>
      </c>
      <c r="GL30" s="4">
        <v>2.530149E-05</v>
      </c>
      <c r="GM30" s="4">
        <v>5.79839567009</v>
      </c>
      <c r="GN30" s="4">
        <v>490.0734567485</v>
      </c>
      <c r="GO30">
        <f t="shared" si="54"/>
        <v>2.4302528714771558E-05</v>
      </c>
      <c r="GP30">
        <f t="shared" si="55"/>
        <v>2.4300877401330082E-05</v>
      </c>
      <c r="GQ30">
        <f t="shared" si="56"/>
        <v>2.4300877400545167E-05</v>
      </c>
      <c r="GR30">
        <f t="shared" si="57"/>
        <v>2.4300877400545167E-05</v>
      </c>
      <c r="GT30" s="4">
        <v>5.3375E-07</v>
      </c>
      <c r="GU30" s="4">
        <v>5.43650770516</v>
      </c>
      <c r="GV30" s="4">
        <v>395.578702239</v>
      </c>
      <c r="GW30">
        <f t="shared" si="58"/>
        <v>1.3453459310649744E-07</v>
      </c>
      <c r="GX30">
        <f t="shared" si="59"/>
        <v>1.34632354276247E-07</v>
      </c>
      <c r="GY30">
        <f t="shared" si="60"/>
        <v>1.34632354322517E-07</v>
      </c>
      <c r="GZ30">
        <f t="shared" si="61"/>
        <v>1.34632354322517E-07</v>
      </c>
      <c r="HB30" s="4">
        <v>5.665E-08</v>
      </c>
      <c r="HC30" s="4">
        <v>6.25378258571</v>
      </c>
      <c r="HD30" s="4">
        <v>74.7815985673</v>
      </c>
      <c r="HE30">
        <f t="shared" si="62"/>
        <v>1.146856606217371E-08</v>
      </c>
      <c r="HF30">
        <f t="shared" si="63"/>
        <v>1.1466581023697168E-08</v>
      </c>
      <c r="HG30">
        <f t="shared" si="64"/>
        <v>1.1466581022757418E-08</v>
      </c>
      <c r="HH30">
        <f t="shared" si="65"/>
        <v>1.1466581022757418E-08</v>
      </c>
    </row>
    <row r="31" spans="10:216" ht="12.75">
      <c r="J31" t="s">
        <v>51</v>
      </c>
      <c r="K31">
        <f>7.62+K30*(0.5737+K30*(-0.251754+K30*(0.01680668+K30*(-0.0004473624+K30/233174))))</f>
        <v>-130368945949605.23</v>
      </c>
      <c r="L31">
        <f>K31*L29</f>
        <v>0</v>
      </c>
      <c r="M31" s="4">
        <v>1.01724E-06</v>
      </c>
      <c r="N31" s="4">
        <v>4.26679821365</v>
      </c>
      <c r="O31" s="4">
        <v>7.1135470008</v>
      </c>
      <c r="P31">
        <f t="shared" si="8"/>
        <v>-7.326201527778983E-07</v>
      </c>
      <c r="R31" s="4">
        <v>1.0641E-07</v>
      </c>
      <c r="S31" s="4">
        <v>0.76614199202</v>
      </c>
      <c r="T31" s="4">
        <v>553.5694028424</v>
      </c>
      <c r="U31">
        <f t="shared" si="9"/>
        <v>-3.9407821445351776E-08</v>
      </c>
      <c r="W31" s="4">
        <v>7.62E-09</v>
      </c>
      <c r="X31" s="4">
        <v>3.41582762988</v>
      </c>
      <c r="Y31" s="4">
        <v>5486.777843175</v>
      </c>
      <c r="Z31">
        <f t="shared" si="10"/>
        <v>-1.9510231044684168E-09</v>
      </c>
      <c r="AQ31" s="4">
        <v>3.617E-08</v>
      </c>
      <c r="AR31" s="4">
        <v>6.04641937526</v>
      </c>
      <c r="AS31" s="4">
        <v>3930.2096962196</v>
      </c>
      <c r="AT31">
        <f t="shared" si="13"/>
        <v>3.551601255845491E-08</v>
      </c>
      <c r="AV31" s="4">
        <v>1.54E-09</v>
      </c>
      <c r="AW31" s="4">
        <v>5.99434678412</v>
      </c>
      <c r="AX31" s="4">
        <v>5486.777843175</v>
      </c>
      <c r="AY31">
        <f t="shared" si="14"/>
        <v>1.1280600872091788E-09</v>
      </c>
      <c r="BA31" s="4">
        <v>1.7E-10</v>
      </c>
      <c r="BB31" s="4">
        <v>0.21780913672</v>
      </c>
      <c r="BC31" s="4">
        <v>6283.14316029419</v>
      </c>
      <c r="BD31">
        <f t="shared" si="15"/>
        <v>-7.933199897179346E-12</v>
      </c>
      <c r="BP31" s="4">
        <v>3.1921E-07</v>
      </c>
      <c r="BQ31" s="4">
        <v>0.18368229781</v>
      </c>
      <c r="BR31" s="4">
        <v>5088.6288397668</v>
      </c>
      <c r="BS31">
        <f t="shared" si="17"/>
        <v>2.2892658417392807E-07</v>
      </c>
      <c r="BU31" s="4">
        <v>2.25E-08</v>
      </c>
      <c r="BV31" s="4">
        <v>3.68863633842</v>
      </c>
      <c r="BW31" s="4">
        <v>7084.8967811152</v>
      </c>
      <c r="BX31">
        <f t="shared" si="18"/>
        <v>2.2478291129351968E-08</v>
      </c>
      <c r="BZ31" s="4">
        <v>2.53E-09</v>
      </c>
      <c r="CA31" s="4">
        <v>2.81496293039</v>
      </c>
      <c r="CB31" s="4">
        <v>1748.016413067</v>
      </c>
      <c r="CC31">
        <f t="shared" si="19"/>
        <v>1.5055358822882335E-09</v>
      </c>
      <c r="CT31" s="4">
        <v>1.70404E-06</v>
      </c>
      <c r="CU31" s="4">
        <v>3.3239063065</v>
      </c>
      <c r="CV31" s="4">
        <v>108.4612160802</v>
      </c>
      <c r="CW31">
        <f t="shared" si="22"/>
        <v>-1.5631489499395725E-06</v>
      </c>
      <c r="CX31">
        <f t="shared" si="23"/>
        <v>-1.563113738069912E-06</v>
      </c>
      <c r="CY31">
        <f t="shared" si="24"/>
        <v>-1.5631137380531723E-06</v>
      </c>
      <c r="CZ31">
        <f t="shared" si="25"/>
        <v>-1.5631137380531723E-06</v>
      </c>
      <c r="DB31" s="4">
        <v>7.632E-08</v>
      </c>
      <c r="DC31" s="4">
        <v>5.51307048241</v>
      </c>
      <c r="DD31" s="4">
        <v>73.297125859</v>
      </c>
      <c r="DE31">
        <f t="shared" si="26"/>
        <v>-7.187180938999437E-08</v>
      </c>
      <c r="DF31">
        <f t="shared" si="27"/>
        <v>-7.187270977705449E-08</v>
      </c>
      <c r="DG31">
        <f t="shared" si="28"/>
        <v>-7.187270977748352E-08</v>
      </c>
      <c r="DH31">
        <f t="shared" si="29"/>
        <v>-7.187270977748352E-08</v>
      </c>
      <c r="DJ31" s="4">
        <v>3.75E-09</v>
      </c>
      <c r="DK31" s="4">
        <v>4.61250246774</v>
      </c>
      <c r="DL31" s="4">
        <v>8.0767548473</v>
      </c>
      <c r="DM31">
        <f t="shared" si="30"/>
        <v>-3.571353723116166E-09</v>
      </c>
      <c r="DN31">
        <f t="shared" si="31"/>
        <v>-3.57134930342395E-09</v>
      </c>
      <c r="DO31">
        <f t="shared" si="32"/>
        <v>-3.5713493034218533E-09</v>
      </c>
      <c r="DP31">
        <f t="shared" si="33"/>
        <v>-3.5713493034218533E-09</v>
      </c>
      <c r="EP31" s="4">
        <v>6.169E-08</v>
      </c>
      <c r="EQ31" s="4">
        <v>3.62098109648</v>
      </c>
      <c r="ER31" s="4">
        <v>983.1158589136</v>
      </c>
      <c r="ES31">
        <f t="shared" si="38"/>
        <v>3.955144692931728E-08</v>
      </c>
      <c r="ET31">
        <f t="shared" si="39"/>
        <v>3.952917265185566E-08</v>
      </c>
      <c r="EU31">
        <f t="shared" si="40"/>
        <v>3.9529172641259234E-08</v>
      </c>
      <c r="EV31">
        <f t="shared" si="41"/>
        <v>3.9529172641259234E-08</v>
      </c>
      <c r="EX31" s="4">
        <v>7.26E-09</v>
      </c>
      <c r="EY31" s="4">
        <v>4.13829519132</v>
      </c>
      <c r="EZ31" s="4">
        <v>28.5718080822</v>
      </c>
      <c r="FA31">
        <f t="shared" si="42"/>
        <v>-1.3891970851225973E-09</v>
      </c>
      <c r="FB31">
        <f t="shared" si="43"/>
        <v>-1.389099668117347E-09</v>
      </c>
      <c r="FC31">
        <f t="shared" si="44"/>
        <v>-1.389099668070968E-09</v>
      </c>
      <c r="FD31">
        <f t="shared" si="45"/>
        <v>-1.389099668070968E-09</v>
      </c>
      <c r="GL31" s="4">
        <v>2.523132E-05</v>
      </c>
      <c r="GM31" s="4">
        <v>0.48630800015</v>
      </c>
      <c r="GN31" s="4">
        <v>493.0424021651</v>
      </c>
      <c r="GO31">
        <f t="shared" si="54"/>
        <v>-1.209746788864777E-05</v>
      </c>
      <c r="GP31">
        <f t="shared" si="55"/>
        <v>-1.2092244046040565E-05</v>
      </c>
      <c r="GQ31">
        <f t="shared" si="56"/>
        <v>-1.209224404355319E-05</v>
      </c>
      <c r="GR31">
        <f t="shared" si="57"/>
        <v>-1.209224404355319E-05</v>
      </c>
      <c r="GT31" s="4">
        <v>4.4453E-07</v>
      </c>
      <c r="GU31" s="4">
        <v>3.61409723545</v>
      </c>
      <c r="GV31" s="4">
        <v>2.4476805548</v>
      </c>
      <c r="GW31">
        <f t="shared" si="58"/>
        <v>-4.2970681451865144E-07</v>
      </c>
      <c r="GX31">
        <f t="shared" si="59"/>
        <v>-4.2970668119695256E-07</v>
      </c>
      <c r="GY31">
        <f t="shared" si="60"/>
        <v>-4.297066811968891E-07</v>
      </c>
      <c r="GZ31">
        <f t="shared" si="61"/>
        <v>-4.297066811968891E-07</v>
      </c>
      <c r="HB31" s="4">
        <v>5.628E-08</v>
      </c>
      <c r="HC31" s="4">
        <v>5.23383764266</v>
      </c>
      <c r="HD31" s="4">
        <v>46.2097904851</v>
      </c>
      <c r="HE31">
        <f t="shared" si="62"/>
        <v>5.627599889611003E-08</v>
      </c>
      <c r="HF31">
        <f t="shared" si="63"/>
        <v>5.627598404460396E-08</v>
      </c>
      <c r="HG31">
        <f t="shared" si="64"/>
        <v>5.627598404459689E-08</v>
      </c>
      <c r="HH31">
        <f t="shared" si="65"/>
        <v>5.627598404459689E-08</v>
      </c>
    </row>
    <row r="32" spans="1:216" ht="12.75">
      <c r="A32" t="s">
        <v>118</v>
      </c>
      <c r="B32" t="s">
        <v>119</v>
      </c>
      <c r="C32" t="s">
        <v>120</v>
      </c>
      <c r="D32" t="s">
        <v>121</v>
      </c>
      <c r="E32" t="s">
        <v>122</v>
      </c>
      <c r="F32" t="s">
        <v>123</v>
      </c>
      <c r="M32" s="4">
        <v>9.9206E-07</v>
      </c>
      <c r="N32" s="4">
        <v>6.20992940258</v>
      </c>
      <c r="O32" s="4">
        <v>2146.1654164752</v>
      </c>
      <c r="P32">
        <f t="shared" si="8"/>
        <v>-9.659775355898543E-07</v>
      </c>
      <c r="R32" s="4">
        <v>7.576E-08</v>
      </c>
      <c r="S32" s="4">
        <v>5.30062664886</v>
      </c>
      <c r="T32" s="4">
        <v>2352.8661537718</v>
      </c>
      <c r="U32">
        <f t="shared" si="9"/>
        <v>4.6541212835265325E-08</v>
      </c>
      <c r="W32" s="4">
        <v>1.044E-08</v>
      </c>
      <c r="X32" s="4">
        <v>0.60409577691</v>
      </c>
      <c r="Y32" s="4">
        <v>3154.6870848956</v>
      </c>
      <c r="Z32">
        <f t="shared" si="10"/>
        <v>-1.0424403310242361E-08</v>
      </c>
      <c r="AQ32" s="4">
        <v>3.67E-08</v>
      </c>
      <c r="AR32" s="4">
        <v>4.58210192227</v>
      </c>
      <c r="AS32" s="4">
        <v>12194.0329146209</v>
      </c>
      <c r="AT32">
        <f t="shared" si="13"/>
        <v>2.4694189996608447E-08</v>
      </c>
      <c r="AV32" s="4">
        <v>1.44E-09</v>
      </c>
      <c r="AW32" s="4">
        <v>5.23285656085</v>
      </c>
      <c r="AX32" s="4">
        <v>78051.5857313169</v>
      </c>
      <c r="AY32">
        <f t="shared" si="14"/>
        <v>-1.3105777013242886E-09</v>
      </c>
      <c r="BA32" s="4">
        <v>1.3E-10</v>
      </c>
      <c r="BB32" s="4">
        <v>1.21201504386</v>
      </c>
      <c r="BC32" s="4">
        <v>25132.3033999656</v>
      </c>
      <c r="BD32">
        <f t="shared" si="15"/>
        <v>-1.164753574396072E-10</v>
      </c>
      <c r="BP32" s="4">
        <v>3.1846E-07</v>
      </c>
      <c r="BQ32" s="4">
        <v>1.77775642085</v>
      </c>
      <c r="BR32" s="4">
        <v>398.1490034082</v>
      </c>
      <c r="BS32">
        <f t="shared" si="17"/>
        <v>-1.9455091190469294E-07</v>
      </c>
      <c r="BU32" s="4">
        <v>2.093E-08</v>
      </c>
      <c r="BV32" s="4">
        <v>1.28191783032</v>
      </c>
      <c r="BW32" s="4">
        <v>1748.016413067</v>
      </c>
      <c r="BX32">
        <f t="shared" si="18"/>
        <v>-1.6338780031098445E-08</v>
      </c>
      <c r="BZ32" s="4">
        <v>1.82E-09</v>
      </c>
      <c r="CA32" s="4">
        <v>5.70454011389</v>
      </c>
      <c r="CB32" s="4">
        <v>6040.3472460174</v>
      </c>
      <c r="CC32">
        <f t="shared" si="19"/>
        <v>-1.3133600180915443E-10</v>
      </c>
      <c r="CT32" s="4">
        <v>1.51401E-06</v>
      </c>
      <c r="CU32" s="4">
        <v>2.1915309428</v>
      </c>
      <c r="CV32" s="4">
        <v>33.9402499438</v>
      </c>
      <c r="CW32">
        <f t="shared" si="22"/>
        <v>9.966718604514577E-07</v>
      </c>
      <c r="CX32">
        <f t="shared" si="23"/>
        <v>9.966903682544905E-07</v>
      </c>
      <c r="CY32">
        <f t="shared" si="24"/>
        <v>9.966903682632362E-07</v>
      </c>
      <c r="CZ32">
        <f t="shared" si="25"/>
        <v>9.966903682632362E-07</v>
      </c>
      <c r="DB32" s="4">
        <v>6.992E-08</v>
      </c>
      <c r="DC32" s="4">
        <v>0.61688864282</v>
      </c>
      <c r="DD32" s="4">
        <v>2.9207613068</v>
      </c>
      <c r="DE32">
        <f t="shared" si="26"/>
        <v>-5.079794845468928E-08</v>
      </c>
      <c r="DF32">
        <f t="shared" si="27"/>
        <v>-5.079788131035413E-08</v>
      </c>
      <c r="DG32">
        <f t="shared" si="28"/>
        <v>-5.079788131032221E-08</v>
      </c>
      <c r="DH32">
        <f t="shared" si="29"/>
        <v>-5.079788131032221E-08</v>
      </c>
      <c r="DJ32" s="4">
        <v>3.54E-09</v>
      </c>
      <c r="DK32" s="4">
        <v>1.30783918287</v>
      </c>
      <c r="DL32" s="4">
        <v>601.7642506762</v>
      </c>
      <c r="DM32">
        <f t="shared" si="30"/>
        <v>3.4580889398728713E-09</v>
      </c>
      <c r="DN32">
        <f t="shared" si="31"/>
        <v>3.4583067918663277E-09</v>
      </c>
      <c r="DO32">
        <f t="shared" si="32"/>
        <v>3.4583067919701682E-09</v>
      </c>
      <c r="DP32">
        <f t="shared" si="33"/>
        <v>3.4583067919701682E-09</v>
      </c>
      <c r="EP32" s="4">
        <v>4.777E-08</v>
      </c>
      <c r="EQ32" s="4">
        <v>0.75210194972</v>
      </c>
      <c r="ER32" s="4">
        <v>5.9378908332</v>
      </c>
      <c r="ES32">
        <f t="shared" si="38"/>
        <v>-4.447010610210026E-08</v>
      </c>
      <c r="ET32">
        <f t="shared" si="39"/>
        <v>-4.447015566998037E-08</v>
      </c>
      <c r="EU32">
        <f t="shared" si="40"/>
        <v>-4.447015567000392E-08</v>
      </c>
      <c r="EV32">
        <f t="shared" si="41"/>
        <v>-4.447015567000392E-08</v>
      </c>
      <c r="EX32" s="4">
        <v>6.4E-09</v>
      </c>
      <c r="EY32" s="4">
        <v>2.46161252327</v>
      </c>
      <c r="EZ32" s="4">
        <v>115.8835796217</v>
      </c>
      <c r="FA32">
        <f t="shared" si="42"/>
        <v>3.6747833670475297E-09</v>
      </c>
      <c r="FB32">
        <f t="shared" si="43"/>
        <v>3.674492825300204E-09</v>
      </c>
      <c r="FC32">
        <f t="shared" si="44"/>
        <v>3.6744928251619953E-09</v>
      </c>
      <c r="FD32">
        <f t="shared" si="45"/>
        <v>3.6744928251619953E-09</v>
      </c>
      <c r="GL32" s="4">
        <v>2.087303E-05</v>
      </c>
      <c r="GM32" s="4">
        <v>0.61858378281</v>
      </c>
      <c r="GN32" s="4">
        <v>33.9402499438</v>
      </c>
      <c r="GO32">
        <f t="shared" si="54"/>
        <v>1.5682712681445685E-05</v>
      </c>
      <c r="GP32">
        <f t="shared" si="55"/>
        <v>1.5682488987805115E-05</v>
      </c>
      <c r="GQ32">
        <f t="shared" si="56"/>
        <v>1.5682488987699412E-05</v>
      </c>
      <c r="GR32">
        <f t="shared" si="57"/>
        <v>1.5682488987699412E-05</v>
      </c>
      <c r="GT32" s="4">
        <v>4.1243E-07</v>
      </c>
      <c r="GU32" s="4">
        <v>4.73866592865</v>
      </c>
      <c r="GV32" s="4">
        <v>8.0767548473</v>
      </c>
      <c r="GW32">
        <f t="shared" si="58"/>
        <v>-4.054871662157503E-07</v>
      </c>
      <c r="GX32">
        <f t="shared" si="59"/>
        <v>-4.0548687499367833E-07</v>
      </c>
      <c r="GY32">
        <f t="shared" si="60"/>
        <v>-4.054868749935402E-07</v>
      </c>
      <c r="GZ32">
        <f t="shared" si="61"/>
        <v>-4.054868749935402E-07</v>
      </c>
      <c r="HB32" s="4">
        <v>5.523E-08</v>
      </c>
      <c r="HC32" s="4">
        <v>4.59041448911</v>
      </c>
      <c r="HD32" s="4">
        <v>1014.1353475506</v>
      </c>
      <c r="HE32">
        <f t="shared" si="62"/>
        <v>-5.476563884531689E-08</v>
      </c>
      <c r="HF32">
        <f t="shared" si="63"/>
        <v>-5.4769100336456076E-08</v>
      </c>
      <c r="HG32">
        <f t="shared" si="64"/>
        <v>-5.476910033810095E-08</v>
      </c>
      <c r="HH32">
        <f t="shared" si="65"/>
        <v>-5.476910033810095E-08</v>
      </c>
    </row>
    <row r="33" spans="1:216" ht="12.75">
      <c r="A33">
        <f>SUM(AT1:AT184)</f>
        <v>-3.1143958500485034E-06</v>
      </c>
      <c r="B33">
        <f>SUM(AY1:AY99)</f>
        <v>-6.127171514108119E-08</v>
      </c>
      <c r="C33">
        <f>SUM(BD1:BD49)</f>
        <v>-6.763261017529284E-09</v>
      </c>
      <c r="D33">
        <f>SUM(BI1:BI11)</f>
        <v>-5.418847475426371E-11</v>
      </c>
      <c r="E33">
        <f>SUM(BN1:BN5)</f>
        <v>9.63253832287616E-12</v>
      </c>
      <c r="F33">
        <v>0</v>
      </c>
      <c r="J33" t="s">
        <v>65</v>
      </c>
      <c r="K33" t="s">
        <v>66</v>
      </c>
      <c r="L33" t="b">
        <f>AND(1900&lt;A2,A2&lt;=1920)</f>
        <v>0</v>
      </c>
      <c r="M33" s="4">
        <v>1.32212E-06</v>
      </c>
      <c r="N33" s="4">
        <v>3.41118275555</v>
      </c>
      <c r="O33" s="4">
        <v>2942.4634232916</v>
      </c>
      <c r="P33">
        <f t="shared" si="8"/>
        <v>6.992215790774294E-07</v>
      </c>
      <c r="R33" s="4">
        <v>5.834E-08</v>
      </c>
      <c r="S33" s="4">
        <v>1.76649917904</v>
      </c>
      <c r="T33" s="4">
        <v>1059.3819301892</v>
      </c>
      <c r="U33">
        <f t="shared" si="9"/>
        <v>-5.67444708482108E-08</v>
      </c>
      <c r="W33" s="4">
        <v>8.87E-09</v>
      </c>
      <c r="X33" s="4">
        <v>5.23465144638</v>
      </c>
      <c r="Y33" s="4">
        <v>7084.8967811152</v>
      </c>
      <c r="Z33">
        <f t="shared" si="10"/>
        <v>-1.6985373039102922E-10</v>
      </c>
      <c r="AQ33" s="4">
        <v>2.918E-08</v>
      </c>
      <c r="AR33" s="4">
        <v>1.95463881126</v>
      </c>
      <c r="AS33" s="4">
        <v>10977.078804699</v>
      </c>
      <c r="AT33">
        <f t="shared" si="13"/>
        <v>1.629496251327545E-08</v>
      </c>
      <c r="AV33" s="4">
        <v>1.44E-09</v>
      </c>
      <c r="AW33" s="4">
        <v>1.16454655948</v>
      </c>
      <c r="AX33" s="4">
        <v>90617.7374312997</v>
      </c>
      <c r="AY33">
        <f t="shared" si="14"/>
        <v>-1.4003580416133728E-09</v>
      </c>
      <c r="BA33" s="4">
        <v>1.2E-10</v>
      </c>
      <c r="BB33" s="4">
        <v>1.12953712197</v>
      </c>
      <c r="BC33" s="4">
        <v>90617.7374312997</v>
      </c>
      <c r="BD33">
        <f t="shared" si="15"/>
        <v>-1.1760376248436951E-10</v>
      </c>
      <c r="BP33" s="4">
        <v>3.3193E-07</v>
      </c>
      <c r="BQ33" s="4">
        <v>0.24370300098</v>
      </c>
      <c r="BR33" s="4">
        <v>7084.8967811152</v>
      </c>
      <c r="BS33">
        <f t="shared" si="17"/>
        <v>-3.208241961597567E-07</v>
      </c>
      <c r="BU33" s="4">
        <v>1.441E-08</v>
      </c>
      <c r="BV33" s="4">
        <v>0.81656250862</v>
      </c>
      <c r="BW33" s="4">
        <v>14143.4952424306</v>
      </c>
      <c r="BX33">
        <f t="shared" si="18"/>
        <v>-1.3790623264207235E-08</v>
      </c>
      <c r="BZ33" s="4">
        <v>1.79E-09</v>
      </c>
      <c r="CA33" s="4">
        <v>6.02897097053</v>
      </c>
      <c r="CB33" s="4">
        <v>4292.3308329504</v>
      </c>
      <c r="CC33">
        <f t="shared" si="19"/>
        <v>1.509575938314893E-09</v>
      </c>
      <c r="CT33" s="4">
        <v>1.48295E-06</v>
      </c>
      <c r="CU33" s="4">
        <v>0.85948986145</v>
      </c>
      <c r="CV33" s="4">
        <v>111.4301614968</v>
      </c>
      <c r="CW33">
        <f t="shared" si="22"/>
        <v>-1.1637823265496997E-07</v>
      </c>
      <c r="CX33">
        <f t="shared" si="23"/>
        <v>-1.1629941046089277E-07</v>
      </c>
      <c r="CY33">
        <f t="shared" si="24"/>
        <v>-1.1629941042341256E-07</v>
      </c>
      <c r="CZ33">
        <f t="shared" si="25"/>
        <v>-1.1629941042341256E-07</v>
      </c>
      <c r="DB33" s="4">
        <v>5.543E-08</v>
      </c>
      <c r="DC33" s="4">
        <v>2.24141557794</v>
      </c>
      <c r="DD33" s="4">
        <v>46.2097904851</v>
      </c>
      <c r="DE33">
        <f t="shared" si="26"/>
        <v>-5.4908763638842485E-08</v>
      </c>
      <c r="DF33">
        <f t="shared" si="27"/>
        <v>-5.490893130309211E-08</v>
      </c>
      <c r="DG33">
        <f t="shared" si="28"/>
        <v>-5.490893130317186E-08</v>
      </c>
      <c r="DH33">
        <f t="shared" si="29"/>
        <v>-5.490893130317186E-08</v>
      </c>
      <c r="DJ33" s="4">
        <v>2.59E-09</v>
      </c>
      <c r="DK33" s="4">
        <v>5.66033623678</v>
      </c>
      <c r="DL33" s="4">
        <v>112.9146342051</v>
      </c>
      <c r="DM33">
        <f t="shared" si="30"/>
        <v>1.6940180819113127E-09</v>
      </c>
      <c r="DN33">
        <f t="shared" si="31"/>
        <v>1.6941239280896546E-09</v>
      </c>
      <c r="DO33">
        <f t="shared" si="32"/>
        <v>1.6941239281399902E-09</v>
      </c>
      <c r="DP33">
        <f t="shared" si="33"/>
        <v>1.6941239281399902E-09</v>
      </c>
      <c r="EP33" s="4">
        <v>6.391E-08</v>
      </c>
      <c r="EQ33" s="4">
        <v>5.8464610106</v>
      </c>
      <c r="ER33" s="4">
        <v>148.0787244263</v>
      </c>
      <c r="ES33">
        <f t="shared" si="38"/>
        <v>-5.044727818056184E-08</v>
      </c>
      <c r="ET33">
        <f t="shared" si="39"/>
        <v>-5.044449801531046E-08</v>
      </c>
      <c r="EU33">
        <f t="shared" si="40"/>
        <v>-5.0444498013989965E-08</v>
      </c>
      <c r="EV33">
        <f t="shared" si="41"/>
        <v>-5.0444498013989965E-08</v>
      </c>
      <c r="EX33" s="4">
        <v>5.31E-09</v>
      </c>
      <c r="EY33" s="4">
        <v>2.969915305</v>
      </c>
      <c r="EZ33" s="4">
        <v>98.8999885246</v>
      </c>
      <c r="FA33">
        <f t="shared" si="42"/>
        <v>-5.029497877684296E-09</v>
      </c>
      <c r="FB33">
        <f t="shared" si="43"/>
        <v>-5.02957846070012E-09</v>
      </c>
      <c r="FC33">
        <f t="shared" si="44"/>
        <v>-5.02957846073845E-09</v>
      </c>
      <c r="FD33">
        <f t="shared" si="45"/>
        <v>-5.02957846073845E-09</v>
      </c>
      <c r="GL33" s="4">
        <v>1.976522E-05</v>
      </c>
      <c r="GM33" s="4">
        <v>5.1170304456</v>
      </c>
      <c r="GN33" s="4">
        <v>168.0525127994</v>
      </c>
      <c r="GO33">
        <f t="shared" si="54"/>
        <v>1.1397462027353282E-05</v>
      </c>
      <c r="GP33">
        <f t="shared" si="55"/>
        <v>1.1396163535806176E-05</v>
      </c>
      <c r="GQ33">
        <f t="shared" si="56"/>
        <v>1.1396163535189304E-05</v>
      </c>
      <c r="GR33">
        <f t="shared" si="57"/>
        <v>1.1396163535189304E-05</v>
      </c>
      <c r="GT33" s="4">
        <v>4.8331E-07</v>
      </c>
      <c r="GU33" s="4">
        <v>1.98568593981</v>
      </c>
      <c r="GV33" s="4">
        <v>175.1660598002</v>
      </c>
      <c r="GW33">
        <f t="shared" si="58"/>
        <v>-1.2721561396866634E-07</v>
      </c>
      <c r="GX33">
        <f t="shared" si="59"/>
        <v>-1.2717653444524475E-07</v>
      </c>
      <c r="GY33">
        <f t="shared" si="60"/>
        <v>-1.2717653442669137E-07</v>
      </c>
      <c r="GZ33">
        <f t="shared" si="61"/>
        <v>-1.2717653442669137E-07</v>
      </c>
      <c r="HB33" s="4">
        <v>5.177E-08</v>
      </c>
      <c r="HC33" s="4">
        <v>5.23116646157</v>
      </c>
      <c r="HD33" s="4">
        <v>477.3308354552</v>
      </c>
      <c r="HE33">
        <f t="shared" si="62"/>
        <v>4.389860074151368E-08</v>
      </c>
      <c r="HF33">
        <f t="shared" si="63"/>
        <v>4.3904867033801706E-08</v>
      </c>
      <c r="HG33">
        <f t="shared" si="64"/>
        <v>4.390486703678311E-08</v>
      </c>
      <c r="HH33">
        <f t="shared" si="65"/>
        <v>4.390486703678311E-08</v>
      </c>
    </row>
    <row r="34" spans="10:216" ht="12.75">
      <c r="J34" t="s">
        <v>58</v>
      </c>
      <c r="K34">
        <f>K3-1900</f>
        <v>-7899.958333333333</v>
      </c>
      <c r="M34" s="4">
        <v>9.7607E-07</v>
      </c>
      <c r="N34" s="4">
        <v>0.6810127227</v>
      </c>
      <c r="O34" s="4">
        <v>155.4203994342</v>
      </c>
      <c r="P34">
        <f t="shared" si="8"/>
        <v>1.5165613634412866E-07</v>
      </c>
      <c r="R34" s="4">
        <v>6.385E-08</v>
      </c>
      <c r="S34" s="4">
        <v>2.65033984967</v>
      </c>
      <c r="T34" s="4">
        <v>9437.762934887</v>
      </c>
      <c r="U34">
        <f t="shared" si="9"/>
        <v>3.9816671574596946E-08</v>
      </c>
      <c r="W34" s="4">
        <v>6.45E-09</v>
      </c>
      <c r="X34" s="4">
        <v>1.60096192515</v>
      </c>
      <c r="Y34" s="4">
        <v>2544.3144198834</v>
      </c>
      <c r="Z34">
        <f t="shared" si="10"/>
        <v>2.0525658836615964E-09</v>
      </c>
      <c r="AQ34" s="4">
        <v>2.797E-08</v>
      </c>
      <c r="AR34" s="4">
        <v>5.61259275048</v>
      </c>
      <c r="AS34" s="4">
        <v>11790.6290886588</v>
      </c>
      <c r="AT34">
        <f t="shared" si="13"/>
        <v>2.4109405534422148E-08</v>
      </c>
      <c r="AV34" s="4">
        <v>1.37E-09</v>
      </c>
      <c r="AW34" s="4">
        <v>2.67760436027</v>
      </c>
      <c r="AX34" s="4">
        <v>6290.1893969922</v>
      </c>
      <c r="AY34">
        <f t="shared" si="14"/>
        <v>-6.022465748553704E-10</v>
      </c>
      <c r="BA34" s="4">
        <v>1.2E-10</v>
      </c>
      <c r="BB34" s="4">
        <v>5.13714452592</v>
      </c>
      <c r="BC34" s="4">
        <v>7079.3738568078</v>
      </c>
      <c r="BD34">
        <f t="shared" si="15"/>
        <v>-1.458070474427004E-11</v>
      </c>
      <c r="BP34" s="4">
        <v>3.8245E-07</v>
      </c>
      <c r="BQ34" s="4">
        <v>2.39255343974</v>
      </c>
      <c r="BR34" s="4">
        <v>8827.3902698748</v>
      </c>
      <c r="BS34">
        <f t="shared" si="17"/>
        <v>3.361260355935282E-08</v>
      </c>
      <c r="BU34" s="4">
        <v>1.483E-08</v>
      </c>
      <c r="BV34" s="4">
        <v>3.22225357771</v>
      </c>
      <c r="BW34" s="4">
        <v>7234.794256242</v>
      </c>
      <c r="BX34">
        <f t="shared" si="18"/>
        <v>1.2932002819517843E-08</v>
      </c>
      <c r="BZ34" s="4">
        <v>1.86E-09</v>
      </c>
      <c r="CA34" s="4">
        <v>1.58690991244</v>
      </c>
      <c r="CB34" s="4">
        <v>6309.3741697912</v>
      </c>
      <c r="CC34">
        <f t="shared" si="19"/>
        <v>1.642838745612069E-09</v>
      </c>
      <c r="CT34" s="4">
        <v>1.18672E-06</v>
      </c>
      <c r="CU34" s="4">
        <v>3.67706204305</v>
      </c>
      <c r="CV34" s="4">
        <v>2.4476805548</v>
      </c>
      <c r="CW34">
        <f t="shared" si="22"/>
        <v>-1.1639971556175719E-06</v>
      </c>
      <c r="CX34">
        <f t="shared" si="23"/>
        <v>-1.1639968849430498E-06</v>
      </c>
      <c r="CY34">
        <f t="shared" si="24"/>
        <v>-1.163996884942921E-06</v>
      </c>
      <c r="CZ34">
        <f t="shared" si="25"/>
        <v>-1.163996884942921E-06</v>
      </c>
      <c r="DB34" s="4">
        <v>4.845E-08</v>
      </c>
      <c r="DC34" s="4">
        <v>3.7105582375</v>
      </c>
      <c r="DD34" s="4">
        <v>112.9146342051</v>
      </c>
      <c r="DE34">
        <f t="shared" si="26"/>
        <v>2.2324796804246664E-08</v>
      </c>
      <c r="DF34">
        <f t="shared" si="27"/>
        <v>2.232247361119076E-08</v>
      </c>
      <c r="DG34">
        <f t="shared" si="28"/>
        <v>2.2322473610085917E-08</v>
      </c>
      <c r="DH34">
        <f t="shared" si="29"/>
        <v>2.2322473610085917E-08</v>
      </c>
      <c r="DJ34" s="4">
        <v>2.47E-09</v>
      </c>
      <c r="DK34" s="4">
        <v>2.89695614593</v>
      </c>
      <c r="DL34" s="4">
        <v>189.3931538018</v>
      </c>
      <c r="DM34">
        <f t="shared" si="30"/>
        <v>-1.0979133904790534E-09</v>
      </c>
      <c r="DN34">
        <f t="shared" si="31"/>
        <v>-1.0977128824449028E-09</v>
      </c>
      <c r="DO34">
        <f t="shared" si="32"/>
        <v>-1.0977128823498164E-09</v>
      </c>
      <c r="DP34">
        <f t="shared" si="33"/>
        <v>-1.0977128823498164E-09</v>
      </c>
      <c r="EP34" s="4">
        <v>6.251E-08</v>
      </c>
      <c r="EQ34" s="4">
        <v>2.41678769385</v>
      </c>
      <c r="ER34" s="4">
        <v>152.5321425512</v>
      </c>
      <c r="ES34">
        <f t="shared" si="38"/>
        <v>2.704358966390634E-08</v>
      </c>
      <c r="ET34">
        <f t="shared" si="39"/>
        <v>2.7047702711229696E-08</v>
      </c>
      <c r="EU34">
        <f t="shared" si="40"/>
        <v>2.7047702713190194E-08</v>
      </c>
      <c r="EV34">
        <f t="shared" si="41"/>
        <v>2.7047702713190194E-08</v>
      </c>
      <c r="EX34" s="4">
        <v>5.37E-09</v>
      </c>
      <c r="EY34" s="4">
        <v>1.95986772922</v>
      </c>
      <c r="EZ34" s="4">
        <v>220.4126424388</v>
      </c>
      <c r="FA34">
        <f t="shared" si="42"/>
        <v>-2.2936922141623814E-09</v>
      </c>
      <c r="FB34">
        <f t="shared" si="43"/>
        <v>-2.294204272480668E-09</v>
      </c>
      <c r="FC34">
        <f t="shared" si="44"/>
        <v>-2.2942042727235385E-09</v>
      </c>
      <c r="FD34">
        <f t="shared" si="45"/>
        <v>-2.2942042727235385E-09</v>
      </c>
      <c r="GL34" s="4">
        <v>1.905254E-05</v>
      </c>
      <c r="GM34" s="4">
        <v>1.72186472126</v>
      </c>
      <c r="GN34" s="4">
        <v>182.279606801</v>
      </c>
      <c r="GO34">
        <f t="shared" si="54"/>
        <v>6.6398194484409516E-06</v>
      </c>
      <c r="GP34">
        <f t="shared" si="55"/>
        <v>6.64137694232252E-06</v>
      </c>
      <c r="GQ34">
        <f t="shared" si="56"/>
        <v>6.641376943061501E-06</v>
      </c>
      <c r="GR34">
        <f t="shared" si="57"/>
        <v>6.641376943061501E-06</v>
      </c>
      <c r="GT34" s="4">
        <v>4.1744E-07</v>
      </c>
      <c r="GU34" s="4">
        <v>4.94257598763</v>
      </c>
      <c r="GV34" s="4">
        <v>31.019488637</v>
      </c>
      <c r="GW34">
        <f t="shared" si="58"/>
        <v>-1.094695889326625E-07</v>
      </c>
      <c r="GX34">
        <f t="shared" si="59"/>
        <v>-1.0946361007957918E-07</v>
      </c>
      <c r="GY34">
        <f t="shared" si="60"/>
        <v>-1.0946361007673978E-07</v>
      </c>
      <c r="GZ34">
        <f t="shared" si="61"/>
        <v>-1.0946361007673978E-07</v>
      </c>
      <c r="HB34" s="4">
        <v>5.503E-08</v>
      </c>
      <c r="HC34" s="4">
        <v>3.49522319102</v>
      </c>
      <c r="HD34" s="4">
        <v>183.7640795093</v>
      </c>
      <c r="HE34">
        <f t="shared" si="62"/>
        <v>-4.7272228911457765E-08</v>
      </c>
      <c r="HF34">
        <f t="shared" si="63"/>
        <v>-4.727470575991805E-08</v>
      </c>
      <c r="HG34">
        <f t="shared" si="64"/>
        <v>-4.7274705761096485E-08</v>
      </c>
      <c r="HH34">
        <f t="shared" si="65"/>
        <v>-4.7274705761096485E-08</v>
      </c>
    </row>
    <row r="35" spans="1:216" ht="12.75">
      <c r="A35" t="s">
        <v>124</v>
      </c>
      <c r="B35" t="s">
        <v>125</v>
      </c>
      <c r="C35" t="s">
        <v>126</v>
      </c>
      <c r="D35" t="s">
        <v>127</v>
      </c>
      <c r="E35" t="s">
        <v>128</v>
      </c>
      <c r="F35" t="s">
        <v>129</v>
      </c>
      <c r="J35" t="s">
        <v>51</v>
      </c>
      <c r="K35">
        <f>-2.79+K34*(1.494119+K34*(-0.0598939+K34*(0.0061966-0.000197*K34)))</f>
        <v>-770359274585.8026</v>
      </c>
      <c r="L35">
        <f>K35*L33</f>
        <v>0</v>
      </c>
      <c r="M35" s="4">
        <v>8.5128E-07</v>
      </c>
      <c r="N35" s="4">
        <v>1.29870743025</v>
      </c>
      <c r="O35" s="4">
        <v>6275.9623029906</v>
      </c>
      <c r="P35">
        <f t="shared" si="8"/>
        <v>-7.651345157529665E-07</v>
      </c>
      <c r="R35" s="4">
        <v>5.223E-08</v>
      </c>
      <c r="S35" s="4">
        <v>5.66135767624</v>
      </c>
      <c r="T35" s="4">
        <v>71430.695618129</v>
      </c>
      <c r="U35">
        <f t="shared" si="9"/>
        <v>-4.820555445876647E-08</v>
      </c>
      <c r="W35" s="4">
        <v>6.81E-09</v>
      </c>
      <c r="X35" s="4">
        <v>3.43155669169</v>
      </c>
      <c r="Y35" s="4">
        <v>4694.0029547076</v>
      </c>
      <c r="Z35">
        <f t="shared" si="10"/>
        <v>5.919696672558428E-09</v>
      </c>
      <c r="AQ35" s="4">
        <v>2.502E-08</v>
      </c>
      <c r="AR35" s="4">
        <v>0.60499729367</v>
      </c>
      <c r="AS35" s="4">
        <v>6496.3749454294</v>
      </c>
      <c r="AT35">
        <f t="shared" si="13"/>
        <v>1.2005300273741397E-08</v>
      </c>
      <c r="AV35" s="4">
        <v>1.8E-09</v>
      </c>
      <c r="AW35" s="4">
        <v>2.06509026215</v>
      </c>
      <c r="AX35" s="4">
        <v>7084.8967811152</v>
      </c>
      <c r="AY35">
        <f t="shared" si="14"/>
        <v>-1.5872416293771315E-11</v>
      </c>
      <c r="BA35" s="4">
        <v>1.3E-10</v>
      </c>
      <c r="BB35" s="4">
        <v>3.79842135217</v>
      </c>
      <c r="BC35" s="4">
        <v>4933.2084403326</v>
      </c>
      <c r="BD35">
        <f t="shared" si="15"/>
        <v>-1.1342897205887975E-10</v>
      </c>
      <c r="BP35" s="4">
        <v>2.8464E-07</v>
      </c>
      <c r="BQ35" s="4">
        <v>1.21344868176</v>
      </c>
      <c r="BR35" s="4">
        <v>6286.5989683404</v>
      </c>
      <c r="BS35">
        <f t="shared" si="17"/>
        <v>2.832185552349578E-07</v>
      </c>
      <c r="BU35" s="4">
        <v>1.754E-08</v>
      </c>
      <c r="BV35" s="4">
        <v>3.22883705112</v>
      </c>
      <c r="BW35" s="4">
        <v>6279.5527316424</v>
      </c>
      <c r="BX35">
        <f t="shared" si="18"/>
        <v>-6.2544391948825515E-09</v>
      </c>
      <c r="BZ35" s="4">
        <v>1.7E-09</v>
      </c>
      <c r="CA35" s="4">
        <v>2.90220009715</v>
      </c>
      <c r="CB35" s="4">
        <v>9437.762934887</v>
      </c>
      <c r="CC35">
        <f t="shared" si="19"/>
        <v>6.954821442061301E-10</v>
      </c>
      <c r="CT35" s="4">
        <v>1.01821E-06</v>
      </c>
      <c r="CU35" s="4">
        <v>5.70539236951</v>
      </c>
      <c r="CV35" s="4">
        <v>0.1118745846</v>
      </c>
      <c r="CW35">
        <f t="shared" si="22"/>
        <v>9.96509069034945E-08</v>
      </c>
      <c r="CX35">
        <f t="shared" si="23"/>
        <v>9.965085266111934E-08</v>
      </c>
      <c r="CY35">
        <f t="shared" si="24"/>
        <v>9.965085266109413E-08</v>
      </c>
      <c r="CZ35">
        <f t="shared" si="25"/>
        <v>9.965085266109413E-08</v>
      </c>
      <c r="DB35" s="4">
        <v>3.7E-08</v>
      </c>
      <c r="DC35" s="4">
        <v>5.25713252333</v>
      </c>
      <c r="DD35" s="4">
        <v>111.4301614968</v>
      </c>
      <c r="DE35">
        <f t="shared" si="26"/>
        <v>3.597277017924558E-08</v>
      </c>
      <c r="DF35">
        <f t="shared" si="27"/>
        <v>3.597230851641403E-08</v>
      </c>
      <c r="DG35">
        <f t="shared" si="28"/>
        <v>3.597230851619448E-08</v>
      </c>
      <c r="DH35">
        <f t="shared" si="29"/>
        <v>3.597230851619448E-08</v>
      </c>
      <c r="DJ35" s="4">
        <v>2.45E-09</v>
      </c>
      <c r="DK35" s="4">
        <v>4.26572913391</v>
      </c>
      <c r="DL35" s="4">
        <v>220.4126424388</v>
      </c>
      <c r="DM35">
        <f t="shared" si="30"/>
        <v>2.345055259920083E-09</v>
      </c>
      <c r="DN35">
        <f t="shared" si="31"/>
        <v>2.345130059258851E-09</v>
      </c>
      <c r="DO35">
        <f t="shared" si="32"/>
        <v>2.345130059294323E-09</v>
      </c>
      <c r="DP35">
        <f t="shared" si="33"/>
        <v>2.345130059294323E-09</v>
      </c>
      <c r="EP35" s="4">
        <v>4.539E-08</v>
      </c>
      <c r="EQ35" s="4">
        <v>5.581820987</v>
      </c>
      <c r="ER35" s="4">
        <v>175.1660598002</v>
      </c>
      <c r="ES35">
        <f t="shared" si="38"/>
        <v>2.996010594754894E-08</v>
      </c>
      <c r="ET35">
        <f t="shared" si="39"/>
        <v>2.995724803337741E-08</v>
      </c>
      <c r="EU35">
        <f t="shared" si="40"/>
        <v>2.995724803202056E-08</v>
      </c>
      <c r="EV35">
        <f t="shared" si="41"/>
        <v>2.995724803202056E-08</v>
      </c>
      <c r="EX35" s="4">
        <v>5.39E-09</v>
      </c>
      <c r="EY35" s="4">
        <v>2.06690307827</v>
      </c>
      <c r="EZ35" s="4">
        <v>40.5807161926</v>
      </c>
      <c r="FA35">
        <f t="shared" si="42"/>
        <v>-2.85723294991366E-09</v>
      </c>
      <c r="FB35">
        <f t="shared" si="43"/>
        <v>-2.857321691798779E-09</v>
      </c>
      <c r="FC35">
        <f t="shared" si="44"/>
        <v>-2.857321691841126E-09</v>
      </c>
      <c r="FD35">
        <f t="shared" si="45"/>
        <v>-2.857321691841126E-09</v>
      </c>
      <c r="GL35" s="4">
        <v>1.654039E-05</v>
      </c>
      <c r="GM35" s="4">
        <v>1.92782545887</v>
      </c>
      <c r="GN35" s="4">
        <v>145.1097790097</v>
      </c>
      <c r="GO35">
        <f t="shared" si="54"/>
        <v>-1.5691223355032026E-05</v>
      </c>
      <c r="GP35">
        <f t="shared" si="55"/>
        <v>-1.569158655748071E-05</v>
      </c>
      <c r="GQ35">
        <f t="shared" si="56"/>
        <v>-1.5691586557653156E-05</v>
      </c>
      <c r="GR35">
        <f t="shared" si="57"/>
        <v>-1.5691586557653156E-05</v>
      </c>
      <c r="GT35" s="4">
        <v>4.4102E-07</v>
      </c>
      <c r="GU35" s="4">
        <v>1.41744904844</v>
      </c>
      <c r="GV35" s="4">
        <v>1550.939859646</v>
      </c>
      <c r="GW35">
        <f t="shared" si="58"/>
        <v>-4.1996737859152814E-07</v>
      </c>
      <c r="GX35">
        <f t="shared" si="59"/>
        <v>-4.2006717232588453E-07</v>
      </c>
      <c r="GY35">
        <f t="shared" si="60"/>
        <v>-4.2006717237328434E-07</v>
      </c>
      <c r="GZ35">
        <f t="shared" si="61"/>
        <v>-4.2006717237328434E-07</v>
      </c>
      <c r="HB35" s="4">
        <v>4.878E-08</v>
      </c>
      <c r="HC35" s="4">
        <v>3.52934357721</v>
      </c>
      <c r="HD35" s="4">
        <v>39.6175083461</v>
      </c>
      <c r="HE35">
        <f t="shared" si="62"/>
        <v>3.5517009032010096E-08</v>
      </c>
      <c r="HF35">
        <f t="shared" si="63"/>
        <v>3.551764285710545E-08</v>
      </c>
      <c r="HG35">
        <f t="shared" si="64"/>
        <v>3.551764285740575E-08</v>
      </c>
      <c r="HH35">
        <f t="shared" si="65"/>
        <v>3.551764285740575E-08</v>
      </c>
    </row>
    <row r="36" spans="1:216" ht="12.75">
      <c r="A36">
        <f>SUM(BS1:BS526)</f>
        <v>1.0055589423229812</v>
      </c>
      <c r="B36">
        <f>SUM(BX1:BX292)</f>
        <v>-0.0010282227315000733</v>
      </c>
      <c r="C36">
        <f>SUM(CC1:CC139)</f>
        <v>4.183730486094028E-06</v>
      </c>
      <c r="D36">
        <f>SUM(CH1:CH27)</f>
        <v>1.4524889675004645E-06</v>
      </c>
      <c r="E36">
        <f>SUM(CM1:CM10)</f>
        <v>-4.9164588802654036E-09</v>
      </c>
      <c r="F36">
        <f>SUM(CR1:CR3)</f>
        <v>-8.714490019734949E-10</v>
      </c>
      <c r="M36" s="4">
        <v>7.4651E-07</v>
      </c>
      <c r="N36" s="4">
        <v>1.75508916159</v>
      </c>
      <c r="O36" s="4">
        <v>5088.6288397668</v>
      </c>
      <c r="P36">
        <f t="shared" si="8"/>
        <v>-5.205713026246797E-07</v>
      </c>
      <c r="R36" s="4">
        <v>5.305E-08</v>
      </c>
      <c r="S36" s="4">
        <v>0.90857521574</v>
      </c>
      <c r="T36" s="4">
        <v>3154.6870848956</v>
      </c>
      <c r="U36">
        <f t="shared" si="9"/>
        <v>-4.966523687008263E-08</v>
      </c>
      <c r="W36" s="4">
        <v>6.05E-09</v>
      </c>
      <c r="X36" s="4">
        <v>2.47806340546</v>
      </c>
      <c r="Y36" s="4">
        <v>10977.078804699</v>
      </c>
      <c r="Z36">
        <f t="shared" si="10"/>
        <v>4.175194795484913E-10</v>
      </c>
      <c r="AQ36" s="4">
        <v>2.319E-08</v>
      </c>
      <c r="AR36" s="4">
        <v>5.01648216014</v>
      </c>
      <c r="AS36" s="4">
        <v>1059.3819301892</v>
      </c>
      <c r="AT36">
        <f t="shared" si="13"/>
        <v>2.300609943848132E-08</v>
      </c>
      <c r="AV36" s="4">
        <v>1.21E-09</v>
      </c>
      <c r="AW36" s="4">
        <v>5.90212574947</v>
      </c>
      <c r="AX36" s="4">
        <v>9225.539273283</v>
      </c>
      <c r="AY36">
        <f t="shared" si="14"/>
        <v>8.071196098350805E-10</v>
      </c>
      <c r="BA36" s="4">
        <v>1.2E-10</v>
      </c>
      <c r="BB36" s="4">
        <v>4.89407978213</v>
      </c>
      <c r="BC36" s="4">
        <v>3738.761430108</v>
      </c>
      <c r="BD36">
        <f t="shared" si="15"/>
        <v>-1.1610923104463547E-10</v>
      </c>
      <c r="BP36" s="4">
        <v>3.749E-07</v>
      </c>
      <c r="BQ36" s="4">
        <v>0.82952922332</v>
      </c>
      <c r="BR36" s="4">
        <v>19651.048481098</v>
      </c>
      <c r="BS36">
        <f t="shared" si="17"/>
        <v>1.8291610818189727E-07</v>
      </c>
      <c r="BU36" s="4">
        <v>1.583E-08</v>
      </c>
      <c r="BV36" s="4">
        <v>4.09702349428</v>
      </c>
      <c r="BW36" s="4">
        <v>11499.6562227928</v>
      </c>
      <c r="BX36">
        <f t="shared" si="18"/>
        <v>9.741274173518113E-09</v>
      </c>
      <c r="BZ36" s="4">
        <v>1.66E-09</v>
      </c>
      <c r="CA36" s="4">
        <v>1.99984925026</v>
      </c>
      <c r="CB36" s="4">
        <v>8031.0922630584</v>
      </c>
      <c r="CC36">
        <f t="shared" si="19"/>
        <v>1.6302560175025643E-09</v>
      </c>
      <c r="CT36" s="4">
        <v>9.7873E-07</v>
      </c>
      <c r="CU36" s="4">
        <v>2.80518260528</v>
      </c>
      <c r="CV36" s="4">
        <v>8.0767548473</v>
      </c>
      <c r="CW36">
        <f t="shared" si="22"/>
        <v>5.085906755576822E-07</v>
      </c>
      <c r="CX36">
        <f t="shared" si="23"/>
        <v>5.085939071146247E-07</v>
      </c>
      <c r="CY36">
        <f t="shared" si="24"/>
        <v>5.085939071161576E-07</v>
      </c>
      <c r="CZ36">
        <f t="shared" si="25"/>
        <v>5.085939071161576E-07</v>
      </c>
      <c r="DB36" s="4">
        <v>3.233E-08</v>
      </c>
      <c r="DC36" s="4">
        <v>6.10303038418</v>
      </c>
      <c r="DD36" s="4">
        <v>70.3281804424</v>
      </c>
      <c r="DE36">
        <f t="shared" si="26"/>
        <v>-2.9130822014651206E-08</v>
      </c>
      <c r="DF36">
        <f t="shared" si="27"/>
        <v>-2.9130350144214204E-08</v>
      </c>
      <c r="DG36">
        <f t="shared" si="28"/>
        <v>-2.9130350143991008E-08</v>
      </c>
      <c r="DH36">
        <f t="shared" si="29"/>
        <v>-2.9130350143991008E-08</v>
      </c>
      <c r="DJ36" s="4">
        <v>2E-09</v>
      </c>
      <c r="DK36" s="4">
        <v>0.52604535784</v>
      </c>
      <c r="DL36" s="4">
        <v>64.9597385808</v>
      </c>
      <c r="DM36">
        <f t="shared" si="30"/>
        <v>-1.4245101731737816E-09</v>
      </c>
      <c r="DN36">
        <f t="shared" si="31"/>
        <v>-1.4244665387748889E-09</v>
      </c>
      <c r="DO36">
        <f t="shared" si="32"/>
        <v>-1.4244665387541403E-09</v>
      </c>
      <c r="DP36">
        <f t="shared" si="33"/>
        <v>-1.4244665387541403E-09</v>
      </c>
      <c r="EP36" s="4">
        <v>5.006E-08</v>
      </c>
      <c r="EQ36" s="4">
        <v>4.60815664851</v>
      </c>
      <c r="ER36" s="4">
        <v>1059.3819301892</v>
      </c>
      <c r="ES36">
        <f t="shared" si="38"/>
        <v>4.308171232529184E-08</v>
      </c>
      <c r="ET36">
        <f t="shared" si="39"/>
        <v>4.306878392261279E-08</v>
      </c>
      <c r="EU36">
        <f t="shared" si="40"/>
        <v>4.306878391648615E-08</v>
      </c>
      <c r="EV36">
        <f t="shared" si="41"/>
        <v>4.306878391648615E-08</v>
      </c>
      <c r="EX36" s="4">
        <v>7.16E-09</v>
      </c>
      <c r="EY36" s="4">
        <v>0.5578184701</v>
      </c>
      <c r="EZ36" s="4">
        <v>350.3321196004</v>
      </c>
      <c r="FA36">
        <f t="shared" si="42"/>
        <v>6.917968499438413E-09</v>
      </c>
      <c r="FB36">
        <f t="shared" si="43"/>
        <v>6.9182778203509934E-09</v>
      </c>
      <c r="FC36">
        <f t="shared" si="44"/>
        <v>6.918277820497799E-09</v>
      </c>
      <c r="FD36">
        <f t="shared" si="45"/>
        <v>6.918277820497799E-09</v>
      </c>
      <c r="GL36" s="4">
        <v>1.435072E-05</v>
      </c>
      <c r="GM36" s="4">
        <v>1.70005157785</v>
      </c>
      <c r="GN36" s="4">
        <v>484.444382456</v>
      </c>
      <c r="GO36">
        <f t="shared" si="54"/>
        <v>-1.4094238775527102E-05</v>
      </c>
      <c r="GP36">
        <f t="shared" si="55"/>
        <v>-1.4093612310611115E-05</v>
      </c>
      <c r="GQ36">
        <f t="shared" si="56"/>
        <v>-1.409361231031351E-05</v>
      </c>
      <c r="GR36">
        <f t="shared" si="57"/>
        <v>-1.409361231031351E-05</v>
      </c>
      <c r="GT36" s="4">
        <v>4.117E-07</v>
      </c>
      <c r="GU36" s="4">
        <v>1.41999374753</v>
      </c>
      <c r="GV36" s="4">
        <v>490.0734567485</v>
      </c>
      <c r="GW36">
        <f t="shared" si="58"/>
        <v>-2.1418380470091403E-08</v>
      </c>
      <c r="GX36">
        <f t="shared" si="59"/>
        <v>-2.132197181806681E-08</v>
      </c>
      <c r="GY36">
        <f t="shared" si="60"/>
        <v>-2.1321971772259596E-08</v>
      </c>
      <c r="GZ36">
        <f t="shared" si="61"/>
        <v>-2.1321971772259596E-08</v>
      </c>
      <c r="HB36" s="4">
        <v>4.787E-08</v>
      </c>
      <c r="HC36" s="4">
        <v>2.08260524745</v>
      </c>
      <c r="HD36" s="4">
        <v>41.1019810544</v>
      </c>
      <c r="HE36">
        <f t="shared" si="62"/>
        <v>4.786998967576266E-08</v>
      </c>
      <c r="HF36">
        <f t="shared" si="63"/>
        <v>4.786998904820689E-08</v>
      </c>
      <c r="HG36">
        <f t="shared" si="64"/>
        <v>4.7869989048206595E-08</v>
      </c>
      <c r="HH36">
        <f t="shared" si="65"/>
        <v>4.7869989048206595E-08</v>
      </c>
    </row>
    <row r="37" spans="10:216" ht="12.75">
      <c r="J37" t="s">
        <v>67</v>
      </c>
      <c r="K37" t="s">
        <v>68</v>
      </c>
      <c r="L37" t="b">
        <f>AND(1920&lt;A2,A2&lt;=1941)</f>
        <v>0</v>
      </c>
      <c r="M37" s="4">
        <v>1.01895E-06</v>
      </c>
      <c r="N37" s="4">
        <v>0.97569221824</v>
      </c>
      <c r="O37" s="4">
        <v>15720.8387848784</v>
      </c>
      <c r="P37">
        <f t="shared" si="8"/>
        <v>4.0601548034413916E-07</v>
      </c>
      <c r="R37" s="4">
        <v>6.101E-08</v>
      </c>
      <c r="S37" s="4">
        <v>4.66632584188</v>
      </c>
      <c r="T37" s="4">
        <v>4690.4798363586</v>
      </c>
      <c r="U37">
        <f t="shared" si="9"/>
        <v>5.54863313015451E-09</v>
      </c>
      <c r="W37" s="4">
        <v>7.06E-09</v>
      </c>
      <c r="X37" s="4">
        <v>6.19393222575</v>
      </c>
      <c r="Y37" s="4">
        <v>4690.4798363586</v>
      </c>
      <c r="Z37">
        <f t="shared" si="10"/>
        <v>7.051908301108085E-09</v>
      </c>
      <c r="AQ37" s="4">
        <v>2.684E-08</v>
      </c>
      <c r="AR37" s="4">
        <v>1.39470396488</v>
      </c>
      <c r="AS37" s="4">
        <v>22003.9146348698</v>
      </c>
      <c r="AT37">
        <f t="shared" si="13"/>
        <v>-2.4959909106088442E-08</v>
      </c>
      <c r="AV37" s="4">
        <v>1.5E-09</v>
      </c>
      <c r="AW37" s="4">
        <v>2.00175038718</v>
      </c>
      <c r="AX37" s="4">
        <v>5230.807466803</v>
      </c>
      <c r="AY37">
        <f t="shared" si="14"/>
        <v>-1.1464042640377263E-09</v>
      </c>
      <c r="BA37" s="4">
        <v>1.5E-10</v>
      </c>
      <c r="BB37" s="4">
        <v>6.05682328852</v>
      </c>
      <c r="BC37" s="4">
        <v>398.1490034082</v>
      </c>
      <c r="BD37">
        <f t="shared" si="15"/>
        <v>1.4625619215664929E-10</v>
      </c>
      <c r="BP37" s="4">
        <v>3.6957E-07</v>
      </c>
      <c r="BQ37" s="4">
        <v>4.90107591914</v>
      </c>
      <c r="BR37" s="4">
        <v>12139.5535091068</v>
      </c>
      <c r="BS37">
        <f t="shared" si="17"/>
        <v>-3.5346036778001644E-07</v>
      </c>
      <c r="BU37" s="4">
        <v>1.575E-08</v>
      </c>
      <c r="BV37" s="4">
        <v>5.53890170575</v>
      </c>
      <c r="BW37" s="4">
        <v>3154.6870848956</v>
      </c>
      <c r="BX37">
        <f t="shared" si="18"/>
        <v>-4.308462547539299E-09</v>
      </c>
      <c r="BZ37" s="4">
        <v>1.58E-09</v>
      </c>
      <c r="CA37" s="4">
        <v>0.04783713552</v>
      </c>
      <c r="CB37" s="4">
        <v>2544.3144198834</v>
      </c>
      <c r="CC37">
        <f t="shared" si="19"/>
        <v>-1.4887441947599422E-09</v>
      </c>
      <c r="CT37" s="4">
        <v>1.03054E-06</v>
      </c>
      <c r="CU37" s="4">
        <v>4.40441222</v>
      </c>
      <c r="CV37" s="4">
        <v>70.3281804424</v>
      </c>
      <c r="CW37">
        <f t="shared" si="22"/>
        <v>5.616905463496217E-07</v>
      </c>
      <c r="CX37">
        <f t="shared" si="23"/>
        <v>5.617196203062604E-07</v>
      </c>
      <c r="CY37">
        <f t="shared" si="24"/>
        <v>5.617196203200119E-07</v>
      </c>
      <c r="CZ37">
        <f t="shared" si="25"/>
        <v>5.617196203200119E-07</v>
      </c>
      <c r="DB37" s="4">
        <v>2.939E-08</v>
      </c>
      <c r="DC37" s="4">
        <v>4.86520586648</v>
      </c>
      <c r="DD37" s="4">
        <v>98.8999885246</v>
      </c>
      <c r="DE37">
        <f t="shared" si="26"/>
        <v>1.7809386874533465E-08</v>
      </c>
      <c r="DF37">
        <f t="shared" si="27"/>
        <v>1.7808280511012525E-08</v>
      </c>
      <c r="DG37">
        <f t="shared" si="28"/>
        <v>1.7808280510486236E-08</v>
      </c>
      <c r="DH37">
        <f t="shared" si="29"/>
        <v>1.7808280510486236E-08</v>
      </c>
      <c r="DJ37" s="4">
        <v>1.91E-09</v>
      </c>
      <c r="DK37" s="4">
        <v>4.88786653062</v>
      </c>
      <c r="DL37" s="4">
        <v>39.6175083461</v>
      </c>
      <c r="DM37">
        <f t="shared" si="30"/>
        <v>-9.868580059406387E-10</v>
      </c>
      <c r="DN37">
        <f t="shared" si="31"/>
        <v>-9.868270069662753E-10</v>
      </c>
      <c r="DO37">
        <f t="shared" si="32"/>
        <v>-9.868270069515879E-10</v>
      </c>
      <c r="DP37">
        <f t="shared" si="33"/>
        <v>-9.868270069515879E-10</v>
      </c>
      <c r="EP37" s="4">
        <v>4.289E-08</v>
      </c>
      <c r="EQ37" s="4">
        <v>4.19647392821</v>
      </c>
      <c r="ER37" s="4">
        <v>47.6942631934</v>
      </c>
      <c r="ES37">
        <f t="shared" si="38"/>
        <v>4.016401608178999E-08</v>
      </c>
      <c r="ET37">
        <f t="shared" si="39"/>
        <v>4.016367269691721E-08</v>
      </c>
      <c r="EU37">
        <f t="shared" si="40"/>
        <v>4.016367269675384E-08</v>
      </c>
      <c r="EV37">
        <f t="shared" si="41"/>
        <v>4.016367269675384E-08</v>
      </c>
      <c r="EX37" s="4">
        <v>5.63E-09</v>
      </c>
      <c r="EY37" s="4">
        <v>1.84072805158</v>
      </c>
      <c r="EZ37" s="4">
        <v>983.1158589136</v>
      </c>
      <c r="FA37">
        <f t="shared" si="42"/>
        <v>-4.9767351559943335E-09</v>
      </c>
      <c r="FB37">
        <f t="shared" si="43"/>
        <v>-4.977972831662342E-09</v>
      </c>
      <c r="FC37">
        <f t="shared" si="44"/>
        <v>-4.977972832250757E-09</v>
      </c>
      <c r="FD37">
        <f t="shared" si="45"/>
        <v>-4.977972832250757E-09</v>
      </c>
      <c r="GL37" s="4">
        <v>1.403029E-05</v>
      </c>
      <c r="GM37" s="4">
        <v>4.58914203187</v>
      </c>
      <c r="GN37" s="4">
        <v>498.6714764576</v>
      </c>
      <c r="GO37">
        <f t="shared" si="54"/>
        <v>5.617531383842231E-06</v>
      </c>
      <c r="GP37">
        <f t="shared" si="55"/>
        <v>5.614463609572029E-06</v>
      </c>
      <c r="GQ37">
        <f t="shared" si="56"/>
        <v>5.614463608116097E-06</v>
      </c>
      <c r="GR37">
        <f t="shared" si="57"/>
        <v>5.614463608116097E-06</v>
      </c>
      <c r="GT37" s="4">
        <v>4.1099E-07</v>
      </c>
      <c r="GU37" s="4">
        <v>4.86312637841</v>
      </c>
      <c r="GV37" s="4">
        <v>493.0424021651</v>
      </c>
      <c r="GW37">
        <f t="shared" si="58"/>
        <v>4.0544371092931375E-07</v>
      </c>
      <c r="GX37">
        <f t="shared" si="59"/>
        <v>4.0545957435745036E-07</v>
      </c>
      <c r="GY37">
        <f t="shared" si="60"/>
        <v>4.05459574364998E-07</v>
      </c>
      <c r="GZ37">
        <f t="shared" si="61"/>
        <v>4.05459574364998E-07</v>
      </c>
      <c r="HB37" s="4">
        <v>5.055E-08</v>
      </c>
      <c r="HC37" s="4">
        <v>0.19949888617</v>
      </c>
      <c r="HD37" s="4">
        <v>166.5680400911</v>
      </c>
      <c r="HE37">
        <f t="shared" si="62"/>
        <v>4.8562173056677046E-08</v>
      </c>
      <c r="HF37">
        <f t="shared" si="63"/>
        <v>4.856105422653954E-08</v>
      </c>
      <c r="HG37">
        <f t="shared" si="64"/>
        <v>4.856105422600642E-08</v>
      </c>
      <c r="HH37">
        <f t="shared" si="65"/>
        <v>4.856105422600642E-08</v>
      </c>
    </row>
    <row r="38" spans="1:236" s="5" customFormat="1" ht="12.75">
      <c r="A38" s="5" t="s">
        <v>130</v>
      </c>
      <c r="B38" s="5" t="s">
        <v>131</v>
      </c>
      <c r="C38" s="5" t="s">
        <v>132</v>
      </c>
      <c r="D38" s="5" t="s">
        <v>133</v>
      </c>
      <c r="E38" s="5" t="s">
        <v>28</v>
      </c>
      <c r="J38" s="21" t="s">
        <v>58</v>
      </c>
      <c r="K38" s="21">
        <f>K3-1920</f>
        <v>-7919.958333333333</v>
      </c>
      <c r="M38" s="4">
        <v>8.4711E-07</v>
      </c>
      <c r="N38" s="4">
        <v>3.67080093025</v>
      </c>
      <c r="O38" s="4">
        <v>71430.695618129</v>
      </c>
      <c r="P38">
        <f t="shared" si="8"/>
        <v>6.163983101835342E-07</v>
      </c>
      <c r="R38" s="4">
        <v>4.33E-08</v>
      </c>
      <c r="S38" s="4">
        <v>0.24102555403</v>
      </c>
      <c r="T38" s="4">
        <v>6812.766815086</v>
      </c>
      <c r="U38">
        <f t="shared" si="9"/>
        <v>4.001415076447852E-08</v>
      </c>
      <c r="W38" s="4">
        <v>6.43E-09</v>
      </c>
      <c r="X38" s="4">
        <v>1.98042503148</v>
      </c>
      <c r="Y38" s="4">
        <v>801.8209311238</v>
      </c>
      <c r="Z38">
        <f t="shared" si="10"/>
        <v>-5.7592517207573436E-09</v>
      </c>
      <c r="AB38" s="4"/>
      <c r="AC38" s="4"/>
      <c r="AD38" s="4"/>
      <c r="AG38" s="4"/>
      <c r="AH38" s="4"/>
      <c r="AI38" s="4"/>
      <c r="AL38" s="4"/>
      <c r="AM38" s="4"/>
      <c r="AN38" s="4"/>
      <c r="AQ38" s="4">
        <v>2.428E-08</v>
      </c>
      <c r="AR38" s="4">
        <v>3.24183056052</v>
      </c>
      <c r="AS38" s="4">
        <v>78051.5857313169</v>
      </c>
      <c r="AT38">
        <f t="shared" si="13"/>
        <v>-1.6959089619632543E-10</v>
      </c>
      <c r="AV38" s="4">
        <v>1.49E-09</v>
      </c>
      <c r="AW38" s="4">
        <v>5.06157254516</v>
      </c>
      <c r="AX38" s="4">
        <v>17298.1823273262</v>
      </c>
      <c r="AY38">
        <f t="shared" si="14"/>
        <v>-1.440023776820614E-09</v>
      </c>
      <c r="BA38" s="4">
        <v>1.4E-10</v>
      </c>
      <c r="BB38" s="4">
        <v>4.81029291856</v>
      </c>
      <c r="BC38" s="4">
        <v>4694.0029547076</v>
      </c>
      <c r="BD38">
        <f t="shared" si="15"/>
        <v>-4.470615758924331E-11</v>
      </c>
      <c r="BF38" s="4"/>
      <c r="BG38" s="4"/>
      <c r="BH38" s="4"/>
      <c r="BK38" s="4"/>
      <c r="BL38" s="4"/>
      <c r="BM38" s="4"/>
      <c r="BP38" s="4">
        <v>3.4537E-07</v>
      </c>
      <c r="BQ38" s="4">
        <v>1.84270693282</v>
      </c>
      <c r="BR38" s="4">
        <v>2942.4634232916</v>
      </c>
      <c r="BS38">
        <f t="shared" si="17"/>
        <v>2.93540867933181E-07</v>
      </c>
      <c r="BU38" s="4">
        <v>1.847E-08</v>
      </c>
      <c r="BV38" s="4">
        <v>1.82040335363</v>
      </c>
      <c r="BW38" s="4">
        <v>7632.9432596502</v>
      </c>
      <c r="BX38">
        <f t="shared" si="18"/>
        <v>1.6709903863160313E-08</v>
      </c>
      <c r="BZ38" s="4">
        <v>1.97E-09</v>
      </c>
      <c r="CA38" s="4">
        <v>2.01083639502</v>
      </c>
      <c r="CB38" s="4">
        <v>1194.4470102246</v>
      </c>
      <c r="CC38">
        <f t="shared" si="19"/>
        <v>-1.9225187970321117E-09</v>
      </c>
      <c r="CE38" s="4"/>
      <c r="CF38" s="4"/>
      <c r="CG38" s="4"/>
      <c r="CJ38" s="4"/>
      <c r="CK38" s="4"/>
      <c r="CL38" s="4"/>
      <c r="CO38" s="4"/>
      <c r="CP38" s="4"/>
      <c r="CQ38" s="4"/>
      <c r="CT38" s="4">
        <v>1.03305E-06</v>
      </c>
      <c r="CU38" s="4">
        <v>0.04078966679</v>
      </c>
      <c r="CV38" s="4">
        <v>0.2606324309</v>
      </c>
      <c r="CW38">
        <f t="shared" si="22"/>
        <v>-4.7100999752230897E-07</v>
      </c>
      <c r="CX38">
        <f t="shared" si="23"/>
        <v>-4.7101011218033423E-07</v>
      </c>
      <c r="CY38">
        <f t="shared" si="24"/>
        <v>-4.7101011218038897E-07</v>
      </c>
      <c r="CZ38">
        <f t="shared" si="25"/>
        <v>-4.7101011218038897E-07</v>
      </c>
      <c r="DB38" s="4">
        <v>2.403E-08</v>
      </c>
      <c r="DC38" s="4">
        <v>2.90637675099</v>
      </c>
      <c r="DD38" s="4">
        <v>601.7642506762</v>
      </c>
      <c r="DE38">
        <f t="shared" si="26"/>
        <v>-5.788525520477044E-09</v>
      </c>
      <c r="DF38">
        <f t="shared" si="27"/>
        <v>-5.7818100758575526E-09</v>
      </c>
      <c r="DG38">
        <f t="shared" si="28"/>
        <v>-5.781810072654374E-09</v>
      </c>
      <c r="DH38">
        <f t="shared" si="29"/>
        <v>-5.781810072654374E-09</v>
      </c>
      <c r="DJ38" s="4">
        <v>2.33E-09</v>
      </c>
      <c r="DK38" s="4">
        <v>3.16423779113</v>
      </c>
      <c r="DL38" s="4">
        <v>41.1019810544</v>
      </c>
      <c r="DM38">
        <f t="shared" si="30"/>
        <v>1.0961893853107405E-09</v>
      </c>
      <c r="DN38">
        <f t="shared" si="31"/>
        <v>1.096229819639311E-09</v>
      </c>
      <c r="DO38">
        <f t="shared" si="32"/>
        <v>1.0962298196584779E-09</v>
      </c>
      <c r="DP38">
        <f t="shared" si="33"/>
        <v>1.0962298196584779E-09</v>
      </c>
      <c r="DR38" s="4"/>
      <c r="DS38" s="4"/>
      <c r="DT38" s="4"/>
      <c r="DZ38" s="4"/>
      <c r="EA38" s="4"/>
      <c r="EB38" s="4"/>
      <c r="EH38" s="4"/>
      <c r="EI38" s="4"/>
      <c r="EJ38" s="4"/>
      <c r="EP38" s="4">
        <v>5.795E-08</v>
      </c>
      <c r="EQ38" s="4">
        <v>5.07516716087</v>
      </c>
      <c r="ER38" s="4">
        <v>415.2918581812</v>
      </c>
      <c r="ES38">
        <f t="shared" si="38"/>
        <v>5.477848066302473E-08</v>
      </c>
      <c r="ET38">
        <f t="shared" si="39"/>
        <v>5.478223677667158E-08</v>
      </c>
      <c r="EU38">
        <f t="shared" si="40"/>
        <v>5.478223677845903E-08</v>
      </c>
      <c r="EV38">
        <f t="shared" si="41"/>
        <v>5.478223677845903E-08</v>
      </c>
      <c r="EX38" s="4">
        <v>5.33E-09</v>
      </c>
      <c r="EY38" s="4">
        <v>1.3478767794</v>
      </c>
      <c r="EZ38" s="4">
        <v>47.6942631934</v>
      </c>
      <c r="FA38">
        <f t="shared" si="42"/>
        <v>-5.3185871477171025E-09</v>
      </c>
      <c r="FB38">
        <f t="shared" si="43"/>
        <v>-5.318579190803238E-09</v>
      </c>
      <c r="FC38">
        <f t="shared" si="44"/>
        <v>-5.318579190799452E-09</v>
      </c>
      <c r="FD38">
        <f t="shared" si="45"/>
        <v>-5.318579190799452E-09</v>
      </c>
      <c r="FF38" s="4"/>
      <c r="FG38" s="4"/>
      <c r="FH38" s="4"/>
      <c r="FI38"/>
      <c r="FJ38"/>
      <c r="FK38"/>
      <c r="FL38"/>
      <c r="FN38" s="4"/>
      <c r="FO38" s="4"/>
      <c r="FP38" s="4"/>
      <c r="FV38" s="4"/>
      <c r="FW38" s="4"/>
      <c r="FX38" s="4"/>
      <c r="GD38" s="4"/>
      <c r="GE38" s="4"/>
      <c r="GF38" s="4"/>
      <c r="GL38" s="4">
        <v>1.499193E-05</v>
      </c>
      <c r="GM38" s="4">
        <v>1.01623299513</v>
      </c>
      <c r="GN38" s="4">
        <v>219.891377577</v>
      </c>
      <c r="GO38">
        <f t="shared" si="54"/>
        <v>5.232323641738949E-06</v>
      </c>
      <c r="GP38">
        <f t="shared" si="55"/>
        <v>5.2338017693056965E-06</v>
      </c>
      <c r="GQ38">
        <f t="shared" si="56"/>
        <v>5.233801770008442E-06</v>
      </c>
      <c r="GR38">
        <f t="shared" si="57"/>
        <v>5.233801770008442E-06</v>
      </c>
      <c r="GT38" s="4">
        <v>3.6267E-07</v>
      </c>
      <c r="GU38" s="4">
        <v>5.30764043577</v>
      </c>
      <c r="GV38" s="4">
        <v>312.1990839626</v>
      </c>
      <c r="GW38">
        <f t="shared" si="58"/>
        <v>-2.1117626561259672E-07</v>
      </c>
      <c r="GX38">
        <f t="shared" si="59"/>
        <v>-2.1113221927584034E-07</v>
      </c>
      <c r="GY38">
        <f t="shared" si="60"/>
        <v>-2.1113221925492154E-07</v>
      </c>
      <c r="GZ38">
        <f t="shared" si="61"/>
        <v>-2.1113221925492154E-07</v>
      </c>
      <c r="HB38" s="4">
        <v>4.751E-08</v>
      </c>
      <c r="HC38" s="4">
        <v>1.1805494827</v>
      </c>
      <c r="HD38" s="4">
        <v>169.5369855077</v>
      </c>
      <c r="HE38">
        <f t="shared" si="62"/>
        <v>-2.3216706510179086E-08</v>
      </c>
      <c r="HF38">
        <f t="shared" si="63"/>
        <v>-2.3213343957762002E-08</v>
      </c>
      <c r="HG38">
        <f t="shared" si="64"/>
        <v>-2.3213343956159703E-08</v>
      </c>
      <c r="HH38">
        <f t="shared" si="65"/>
        <v>-2.3213343956159703E-08</v>
      </c>
      <c r="HJ38" s="4"/>
      <c r="HK38" s="4"/>
      <c r="HL38" s="4"/>
      <c r="HR38" s="4"/>
      <c r="HS38" s="4"/>
      <c r="HT38" s="4"/>
      <c r="HZ38" s="4"/>
      <c r="IA38" s="4"/>
      <c r="IB38" s="4"/>
    </row>
    <row r="39" spans="1:216" ht="12.75">
      <c r="A39">
        <f>((((F30*E16+E30)*E16+D30)*E16+C30)*E16+B30)*E16+A30</f>
        <v>-50263.684510083076</v>
      </c>
      <c r="B39">
        <f>DEGREES(A39)</f>
        <v>-2879896.9852048513</v>
      </c>
      <c r="C39">
        <f>((((F33*E16+E33)*E16+D33)*E16+C33)*E16+B33)*E16+A33</f>
        <v>-2.9898686156321108E-06</v>
      </c>
      <c r="D39">
        <f>DEGREES(C39)</f>
        <v>-0.0001713068529743421</v>
      </c>
      <c r="E39">
        <f>((((F36*E16+E36)*E16+D36)*E16+C36)*E16+B36)*E16+A36</f>
        <v>1.0133170870481896</v>
      </c>
      <c r="J39" s="21" t="s">
        <v>51</v>
      </c>
      <c r="K39">
        <f>21.2+K38*(0.84493+K38*(-0.0761+0.0020936*K38))</f>
        <v>-1044849693.0488075</v>
      </c>
      <c r="L39">
        <f>K39*L37</f>
        <v>0</v>
      </c>
      <c r="M39" s="4">
        <v>7.3547E-07</v>
      </c>
      <c r="N39" s="4">
        <v>4.67926565481</v>
      </c>
      <c r="O39" s="4">
        <v>801.8209311238</v>
      </c>
      <c r="P39">
        <f t="shared" si="8"/>
        <v>4.5511000073091453E-07</v>
      </c>
      <c r="R39" s="4">
        <v>5.041E-08</v>
      </c>
      <c r="S39" s="4">
        <v>1.42490103709</v>
      </c>
      <c r="T39" s="4">
        <v>6438.496249425601</v>
      </c>
      <c r="U39">
        <f t="shared" si="9"/>
        <v>-2.9107925120935484E-08</v>
      </c>
      <c r="W39" s="4">
        <v>5.02E-09</v>
      </c>
      <c r="X39" s="4">
        <v>1.44394375363</v>
      </c>
      <c r="Y39" s="4">
        <v>6836.6452528338</v>
      </c>
      <c r="Z39">
        <f t="shared" si="10"/>
        <v>-7.316866885077945E-10</v>
      </c>
      <c r="AQ39" s="4">
        <v>2.12E-08</v>
      </c>
      <c r="AR39" s="4">
        <v>4.30691000285</v>
      </c>
      <c r="AS39" s="4">
        <v>5643.1785636774</v>
      </c>
      <c r="AT39">
        <f t="shared" si="13"/>
        <v>-4.072091409403166E-09</v>
      </c>
      <c r="AV39" s="4">
        <v>1.18E-09</v>
      </c>
      <c r="AW39" s="4">
        <v>5.39979058038</v>
      </c>
      <c r="AX39" s="4">
        <v>3340.6124266998</v>
      </c>
      <c r="AY39">
        <f t="shared" si="14"/>
        <v>-1.1234647251932443E-09</v>
      </c>
      <c r="BA39" s="4">
        <v>1.1E-10</v>
      </c>
      <c r="BB39" s="4">
        <v>0.61684523405</v>
      </c>
      <c r="BC39" s="4">
        <v>3128.3887650958</v>
      </c>
      <c r="BD39">
        <f t="shared" si="15"/>
        <v>1.0992398423696511E-10</v>
      </c>
      <c r="BP39" s="4">
        <v>2.6275E-07</v>
      </c>
      <c r="BQ39" s="4">
        <v>4.58896850401</v>
      </c>
      <c r="BR39" s="4">
        <v>10447.3878396044</v>
      </c>
      <c r="BS39">
        <f t="shared" si="17"/>
        <v>2.6145567900805344E-07</v>
      </c>
      <c r="BU39" s="4">
        <v>1.504E-08</v>
      </c>
      <c r="BV39" s="4">
        <v>3.63293385726</v>
      </c>
      <c r="BW39" s="4">
        <v>11513.8833167944</v>
      </c>
      <c r="BX39">
        <f t="shared" si="18"/>
        <v>1.4482378941020403E-08</v>
      </c>
      <c r="BZ39" s="4">
        <v>1.65E-09</v>
      </c>
      <c r="CA39" s="4">
        <v>5.78372596778</v>
      </c>
      <c r="CB39" s="4">
        <v>83996.8473181118</v>
      </c>
      <c r="CC39">
        <f t="shared" si="19"/>
        <v>1.4770696664117E-09</v>
      </c>
      <c r="CT39" s="4">
        <v>1.093E-06</v>
      </c>
      <c r="CU39" s="4">
        <v>2.41599378049</v>
      </c>
      <c r="CV39" s="4">
        <v>183.2428146475</v>
      </c>
      <c r="CW39">
        <f t="shared" si="22"/>
        <v>9.661127400634017E-07</v>
      </c>
      <c r="CX39">
        <f t="shared" si="23"/>
        <v>9.661575526346874E-07</v>
      </c>
      <c r="CY39">
        <f t="shared" si="24"/>
        <v>9.661575526559526E-07</v>
      </c>
      <c r="CZ39">
        <f t="shared" si="25"/>
        <v>9.661575526559526E-07</v>
      </c>
      <c r="DB39" s="4">
        <v>2.398E-08</v>
      </c>
      <c r="DC39" s="4">
        <v>1.04343654629</v>
      </c>
      <c r="DD39" s="4">
        <v>6.592282139</v>
      </c>
      <c r="DE39">
        <f t="shared" si="26"/>
        <v>3.4073293605578023E-09</v>
      </c>
      <c r="DF39">
        <f t="shared" si="27"/>
        <v>3.4072544891692627E-09</v>
      </c>
      <c r="DG39">
        <f t="shared" si="28"/>
        <v>3.4072544891336753E-09</v>
      </c>
      <c r="DH39">
        <f t="shared" si="29"/>
        <v>3.4072544891336753E-09</v>
      </c>
      <c r="DJ39" s="4">
        <v>2.48E-09</v>
      </c>
      <c r="DK39" s="4">
        <v>5.85877831382</v>
      </c>
      <c r="DL39" s="4">
        <v>1059.3819301892</v>
      </c>
      <c r="DM39">
        <f t="shared" si="30"/>
        <v>1.8705567113455944E-09</v>
      </c>
      <c r="DN39">
        <f t="shared" si="31"/>
        <v>1.871381846273145E-09</v>
      </c>
      <c r="DO39">
        <f t="shared" si="32"/>
        <v>1.871381846663887E-09</v>
      </c>
      <c r="DP39">
        <f t="shared" si="33"/>
        <v>1.871381846663887E-09</v>
      </c>
      <c r="EP39" s="4">
        <v>4.749E-08</v>
      </c>
      <c r="EQ39" s="4">
        <v>2.51605725604</v>
      </c>
      <c r="ER39" s="4">
        <v>37.611770776</v>
      </c>
      <c r="ES39">
        <f t="shared" si="38"/>
        <v>-4.733980329319445E-08</v>
      </c>
      <c r="ET39">
        <f t="shared" si="39"/>
        <v>-4.7339871203739264E-08</v>
      </c>
      <c r="EU39">
        <f t="shared" si="40"/>
        <v>-4.733987120377144E-08</v>
      </c>
      <c r="EV39">
        <f t="shared" si="41"/>
        <v>-4.733987120377144E-08</v>
      </c>
      <c r="EX39" s="4">
        <v>5.66E-09</v>
      </c>
      <c r="EY39" s="4">
        <v>1.80111775954</v>
      </c>
      <c r="EZ39" s="4">
        <v>175.1660598002</v>
      </c>
      <c r="FA39">
        <f t="shared" si="42"/>
        <v>-4.6240157560422774E-10</v>
      </c>
      <c r="FB39">
        <f t="shared" si="43"/>
        <v>-4.619287798757362E-10</v>
      </c>
      <c r="FC39">
        <f t="shared" si="44"/>
        <v>-4.6192877965127386E-10</v>
      </c>
      <c r="FD39">
        <f t="shared" si="45"/>
        <v>-4.6192877965127386E-10</v>
      </c>
      <c r="GL39" s="4">
        <v>1.39886E-05</v>
      </c>
      <c r="GM39" s="4">
        <v>0.7622031762</v>
      </c>
      <c r="GN39" s="4">
        <v>176.6505325085</v>
      </c>
      <c r="GO39">
        <f t="shared" si="54"/>
        <v>3.681116692913144E-06</v>
      </c>
      <c r="GP39">
        <f t="shared" si="55"/>
        <v>3.682257365178003E-06</v>
      </c>
      <c r="GQ39">
        <f t="shared" si="56"/>
        <v>3.682257365721121E-06</v>
      </c>
      <c r="GR39">
        <f t="shared" si="57"/>
        <v>3.682257365721121E-06</v>
      </c>
      <c r="GT39" s="4">
        <v>3.6284E-07</v>
      </c>
      <c r="GU39" s="4">
        <v>0.38187812797</v>
      </c>
      <c r="GV39" s="4">
        <v>77.7505439839</v>
      </c>
      <c r="GW39">
        <f t="shared" si="58"/>
        <v>3.304086019728226E-07</v>
      </c>
      <c r="GX39">
        <f t="shared" si="59"/>
        <v>3.304141798994258E-07</v>
      </c>
      <c r="GY39">
        <f t="shared" si="60"/>
        <v>3.304141799020678E-07</v>
      </c>
      <c r="GZ39">
        <f t="shared" si="61"/>
        <v>3.304141799020678E-07</v>
      </c>
      <c r="HB39" s="4">
        <v>4.747E-08</v>
      </c>
      <c r="HC39" s="4">
        <v>1.50608965076</v>
      </c>
      <c r="HD39" s="4">
        <v>73.297125859</v>
      </c>
      <c r="HE39">
        <f t="shared" si="62"/>
        <v>4.114127983946187E-08</v>
      </c>
      <c r="HF39">
        <f t="shared" si="63"/>
        <v>4.1140449295834413E-08</v>
      </c>
      <c r="HG39">
        <f t="shared" si="64"/>
        <v>4.1140449295438624E-08</v>
      </c>
      <c r="HH39">
        <f t="shared" si="65"/>
        <v>4.1140449295438624E-08</v>
      </c>
    </row>
    <row r="40" spans="1:216" ht="12.75">
      <c r="A40">
        <f>RADIANS(B40)</f>
        <v>1.7979473536130852</v>
      </c>
      <c r="B40">
        <f>B39-INT(B39/360)*360</f>
        <v>103.01479514874518</v>
      </c>
      <c r="C40">
        <f>RADIANS(D40)</f>
        <v>6.283182317310971</v>
      </c>
      <c r="D40">
        <f>D39-INT(D39/360)*360</f>
        <v>359.99982869314704</v>
      </c>
      <c r="M40" s="4">
        <v>7.3874E-07</v>
      </c>
      <c r="N40" s="4">
        <v>3.50319443167</v>
      </c>
      <c r="O40" s="4">
        <v>3154.6870848956</v>
      </c>
      <c r="P40">
        <f t="shared" si="8"/>
        <v>7.257474378755237E-07</v>
      </c>
      <c r="R40" s="4">
        <v>4.259E-08</v>
      </c>
      <c r="S40" s="4">
        <v>0.77355900599</v>
      </c>
      <c r="T40" s="4">
        <v>10447.3878396044</v>
      </c>
      <c r="U40">
        <f t="shared" si="9"/>
        <v>-3.0483299591629096E-08</v>
      </c>
      <c r="W40" s="4">
        <v>4.9E-09</v>
      </c>
      <c r="X40" s="4">
        <v>2.34129524194</v>
      </c>
      <c r="Y40" s="4">
        <v>1592.5960136328</v>
      </c>
      <c r="Z40">
        <f t="shared" si="10"/>
        <v>-2.6445598194325812E-09</v>
      </c>
      <c r="AQ40" s="4">
        <v>2.257E-08</v>
      </c>
      <c r="AR40" s="4">
        <v>3.15557225618</v>
      </c>
      <c r="AS40" s="4">
        <v>90617.7374312997</v>
      </c>
      <c r="AT40">
        <f t="shared" si="13"/>
        <v>1.375616946609594E-08</v>
      </c>
      <c r="AV40" s="4">
        <v>1.61E-09</v>
      </c>
      <c r="AW40" s="4">
        <v>3.32421999691</v>
      </c>
      <c r="AX40" s="4">
        <v>6283.319667474901</v>
      </c>
      <c r="AY40">
        <f t="shared" si="14"/>
        <v>-1.5867179357124294E-09</v>
      </c>
      <c r="BA40" s="4">
        <v>1.1E-10</v>
      </c>
      <c r="BB40" s="4">
        <v>5.328765385</v>
      </c>
      <c r="BC40" s="4">
        <v>6040.3472460174</v>
      </c>
      <c r="BD40">
        <f t="shared" si="15"/>
        <v>3.288000387629998E-11</v>
      </c>
      <c r="BP40" s="4">
        <v>2.4596E-07</v>
      </c>
      <c r="BQ40" s="4">
        <v>3.78660875483</v>
      </c>
      <c r="BR40" s="4">
        <v>8429.2412664666</v>
      </c>
      <c r="BS40">
        <f t="shared" si="17"/>
        <v>-1.8572376951281612E-07</v>
      </c>
      <c r="BU40" s="4">
        <v>1.337E-08</v>
      </c>
      <c r="BV40" s="4">
        <v>4.64440864339</v>
      </c>
      <c r="BW40" s="4">
        <v>6836.6452528338</v>
      </c>
      <c r="BX40">
        <f t="shared" si="18"/>
        <v>1.1670929123415774E-09</v>
      </c>
      <c r="BZ40" s="4">
        <v>2.14E-09</v>
      </c>
      <c r="CA40" s="4">
        <v>3.38285934319</v>
      </c>
      <c r="CB40" s="4">
        <v>7632.9432596502</v>
      </c>
      <c r="CC40">
        <f t="shared" si="19"/>
        <v>9.278374921098478E-10</v>
      </c>
      <c r="CT40" s="4">
        <v>7.3938E-07</v>
      </c>
      <c r="CU40" s="4">
        <v>1.32805041516</v>
      </c>
      <c r="CV40" s="4">
        <v>529.6909650946</v>
      </c>
      <c r="CW40">
        <f t="shared" si="22"/>
        <v>2.379080294363406E-07</v>
      </c>
      <c r="CX40">
        <f t="shared" si="23"/>
        <v>2.3773059589967378E-07</v>
      </c>
      <c r="CY40">
        <f t="shared" si="24"/>
        <v>2.3773059581562217E-07</v>
      </c>
      <c r="CZ40">
        <f t="shared" si="25"/>
        <v>2.3773059581562217E-07</v>
      </c>
      <c r="DB40" s="4">
        <v>2.784E-08</v>
      </c>
      <c r="DC40" s="4">
        <v>4.95821114677</v>
      </c>
      <c r="DD40" s="4">
        <v>108.4612160802</v>
      </c>
      <c r="DE40">
        <f t="shared" si="26"/>
        <v>-9.44140768252172E-09</v>
      </c>
      <c r="DF40">
        <f t="shared" si="27"/>
        <v>-9.442766836563986E-09</v>
      </c>
      <c r="DG40">
        <f t="shared" si="28"/>
        <v>-9.442766837210087E-09</v>
      </c>
      <c r="DH40">
        <f t="shared" si="29"/>
        <v>-9.442766837210087E-09</v>
      </c>
      <c r="DJ40" s="4">
        <v>1.94E-09</v>
      </c>
      <c r="DK40" s="4">
        <v>2.37949641473</v>
      </c>
      <c r="DL40" s="4">
        <v>73.297125859</v>
      </c>
      <c r="DM40">
        <f t="shared" si="30"/>
        <v>1.821638316700433E-09</v>
      </c>
      <c r="DN40">
        <f t="shared" si="31"/>
        <v>1.8216617169269859E-09</v>
      </c>
      <c r="DO40">
        <f t="shared" si="32"/>
        <v>1.821661716938136E-09</v>
      </c>
      <c r="DP40">
        <f t="shared" si="33"/>
        <v>1.821661716938136E-09</v>
      </c>
      <c r="EP40" s="4">
        <v>4.119E-08</v>
      </c>
      <c r="EQ40" s="4">
        <v>1.72779509865</v>
      </c>
      <c r="ER40" s="4">
        <v>28.5718080822</v>
      </c>
      <c r="ES40">
        <f t="shared" si="38"/>
        <v>3.286118150176124E-08</v>
      </c>
      <c r="ET40">
        <f t="shared" si="39"/>
        <v>3.286084198660078E-08</v>
      </c>
      <c r="EU40">
        <f t="shared" si="40"/>
        <v>3.2860841986439136E-08</v>
      </c>
      <c r="EV40">
        <f t="shared" si="41"/>
        <v>3.2860841986439136E-08</v>
      </c>
      <c r="EX40" s="4">
        <v>4.49E-09</v>
      </c>
      <c r="EY40" s="4">
        <v>1.62191691011</v>
      </c>
      <c r="EZ40" s="4">
        <v>144.1465711632</v>
      </c>
      <c r="FA40">
        <f t="shared" si="42"/>
        <v>-5.934942495287546E-10</v>
      </c>
      <c r="FB40">
        <f t="shared" si="43"/>
        <v>-5.938012089533361E-10</v>
      </c>
      <c r="FC40">
        <f t="shared" si="44"/>
        <v>-5.938012090990555E-10</v>
      </c>
      <c r="FD40">
        <f t="shared" si="45"/>
        <v>-5.938012090990555E-10</v>
      </c>
      <c r="GL40" s="4">
        <v>1.403377E-05</v>
      </c>
      <c r="GM40" s="4">
        <v>6.07659416908</v>
      </c>
      <c r="GN40" s="4">
        <v>173.6815870919</v>
      </c>
      <c r="GO40">
        <f t="shared" si="54"/>
        <v>7.031859558480947E-06</v>
      </c>
      <c r="GP40">
        <f t="shared" si="55"/>
        <v>7.030850260167415E-06</v>
      </c>
      <c r="GQ40">
        <f t="shared" si="56"/>
        <v>7.030850259686902E-06</v>
      </c>
      <c r="GR40">
        <f t="shared" si="57"/>
        <v>7.030850259686902E-06</v>
      </c>
      <c r="GT40" s="4">
        <v>4.0619E-07</v>
      </c>
      <c r="GU40" s="4">
        <v>2.27237172464</v>
      </c>
      <c r="GV40" s="4">
        <v>529.6909650946</v>
      </c>
      <c r="GW40">
        <f t="shared" si="58"/>
        <v>3.8818233295037527E-07</v>
      </c>
      <c r="GX40">
        <f t="shared" si="59"/>
        <v>3.8815200788469533E-07</v>
      </c>
      <c r="GY40">
        <f t="shared" si="60"/>
        <v>3.8815200787032484E-07</v>
      </c>
      <c r="GZ40">
        <f t="shared" si="61"/>
        <v>3.8815200787032484E-07</v>
      </c>
      <c r="HB40" s="4">
        <v>6.113E-08</v>
      </c>
      <c r="HC40" s="4">
        <v>6.18326155595</v>
      </c>
      <c r="HD40" s="4">
        <v>71.8126531507</v>
      </c>
      <c r="HE40">
        <f t="shared" si="62"/>
        <v>-5.7979468134275974E-08</v>
      </c>
      <c r="HF40">
        <f t="shared" si="63"/>
        <v>-5.798013371930516E-08</v>
      </c>
      <c r="HG40">
        <f t="shared" si="64"/>
        <v>-5.7980133719622264E-08</v>
      </c>
      <c r="HH40">
        <f t="shared" si="65"/>
        <v>-5.7980133719622264E-08</v>
      </c>
    </row>
    <row r="41" spans="10:216" ht="12.75">
      <c r="J41" t="s">
        <v>69</v>
      </c>
      <c r="K41" t="s">
        <v>70</v>
      </c>
      <c r="L41" t="b">
        <f>AND(1941&lt;A2,A2&lt;=1961)</f>
        <v>0</v>
      </c>
      <c r="M41" s="4">
        <v>7.8756E-07</v>
      </c>
      <c r="N41" s="4">
        <v>3.03698313141</v>
      </c>
      <c r="O41" s="4">
        <v>12036.4607348882</v>
      </c>
      <c r="P41">
        <f t="shared" si="8"/>
        <v>-7.861551173392239E-07</v>
      </c>
      <c r="R41" s="4">
        <v>5.198E-08</v>
      </c>
      <c r="S41" s="4">
        <v>1.85353197345</v>
      </c>
      <c r="T41" s="4">
        <v>801.8209311238</v>
      </c>
      <c r="U41">
        <f t="shared" si="9"/>
        <v>-4.325808779430121E-08</v>
      </c>
      <c r="W41" s="4">
        <v>4.58E-09</v>
      </c>
      <c r="X41" s="4">
        <v>1.30876448575</v>
      </c>
      <c r="Y41" s="4">
        <v>4292.3308329504</v>
      </c>
      <c r="Z41">
        <f t="shared" si="10"/>
        <v>2.4913322290708497E-09</v>
      </c>
      <c r="AQ41" s="4">
        <v>1.813E-08</v>
      </c>
      <c r="AR41" s="4">
        <v>3.75574218285</v>
      </c>
      <c r="AS41" s="4">
        <v>3340.6124266998</v>
      </c>
      <c r="AT41">
        <f t="shared" si="13"/>
        <v>-4.2663808328882195E-09</v>
      </c>
      <c r="AV41" s="4">
        <v>1.21E-09</v>
      </c>
      <c r="AW41" s="4">
        <v>4.36722193162</v>
      </c>
      <c r="AX41" s="4">
        <v>19651.048481098</v>
      </c>
      <c r="AY41">
        <f t="shared" si="14"/>
        <v>-1.371480790925265E-10</v>
      </c>
      <c r="BA41" s="4">
        <v>1.4E-10</v>
      </c>
      <c r="BB41" s="4">
        <v>5.27227350286</v>
      </c>
      <c r="BC41" s="4">
        <v>4535.0594369244</v>
      </c>
      <c r="BD41">
        <f t="shared" si="15"/>
        <v>-5.1448950139094245E-12</v>
      </c>
      <c r="BP41" s="4">
        <v>2.3587E-07</v>
      </c>
      <c r="BQ41" s="4">
        <v>0.26866117066</v>
      </c>
      <c r="BR41" s="4">
        <v>796.2980068164001</v>
      </c>
      <c r="BS41">
        <f t="shared" si="17"/>
        <v>9.220659105109788E-08</v>
      </c>
      <c r="BU41" s="4">
        <v>1.275E-08</v>
      </c>
      <c r="BV41" s="4">
        <v>2.69341415363</v>
      </c>
      <c r="BW41" s="4">
        <v>1349.8674096588</v>
      </c>
      <c r="BX41">
        <f t="shared" si="18"/>
        <v>8.352511261746658E-10</v>
      </c>
      <c r="BZ41" s="4">
        <v>1.4E-09</v>
      </c>
      <c r="CA41" s="4">
        <v>0.36401486094</v>
      </c>
      <c r="CB41" s="4">
        <v>10447.3878396044</v>
      </c>
      <c r="CC41">
        <f t="shared" si="19"/>
        <v>-5.298501859127599E-10</v>
      </c>
      <c r="CT41" s="4">
        <v>7.7725E-07</v>
      </c>
      <c r="CU41" s="4">
        <v>4.16446516424</v>
      </c>
      <c r="CV41" s="4">
        <v>4.192785694</v>
      </c>
      <c r="CW41">
        <f t="shared" si="22"/>
        <v>-3.506322823215866E-07</v>
      </c>
      <c r="CX41">
        <f t="shared" si="23"/>
        <v>-3.5063089072280133E-07</v>
      </c>
      <c r="CY41">
        <f t="shared" si="24"/>
        <v>-3.5063089072214086E-07</v>
      </c>
      <c r="CZ41">
        <f t="shared" si="25"/>
        <v>-3.5063089072214086E-07</v>
      </c>
      <c r="DB41" s="4">
        <v>2.894E-08</v>
      </c>
      <c r="DC41" s="4">
        <v>4.20148844767</v>
      </c>
      <c r="DD41" s="4">
        <v>381.3516082374</v>
      </c>
      <c r="DE41">
        <f t="shared" si="26"/>
        <v>2.0204503398677125E-08</v>
      </c>
      <c r="DF41">
        <f t="shared" si="27"/>
        <v>2.0208283714123107E-08</v>
      </c>
      <c r="DG41">
        <f t="shared" si="28"/>
        <v>2.0208283715913004E-08</v>
      </c>
      <c r="DH41">
        <f t="shared" si="29"/>
        <v>2.0208283715913004E-08</v>
      </c>
      <c r="DJ41" s="4">
        <v>2.27E-09</v>
      </c>
      <c r="DK41" s="4">
        <v>0.20028518978</v>
      </c>
      <c r="DL41" s="4">
        <v>60.7669528868</v>
      </c>
      <c r="DM41">
        <f t="shared" si="30"/>
        <v>-1.1845585394703368E-09</v>
      </c>
      <c r="DN41">
        <f t="shared" si="31"/>
        <v>-1.184614841351162E-09</v>
      </c>
      <c r="DO41">
        <f t="shared" si="32"/>
        <v>-1.1846148413779094E-09</v>
      </c>
      <c r="DP41">
        <f t="shared" si="33"/>
        <v>-1.1846148413779094E-09</v>
      </c>
      <c r="EP41" s="4">
        <v>4.076E-08</v>
      </c>
      <c r="EQ41" s="4">
        <v>6.00252170354</v>
      </c>
      <c r="ER41" s="4">
        <v>145.1097790097</v>
      </c>
      <c r="ES41">
        <f t="shared" si="38"/>
        <v>1.266189914220335E-08</v>
      </c>
      <c r="ET41">
        <f t="shared" si="39"/>
        <v>1.2664589126359794E-08</v>
      </c>
      <c r="EU41">
        <f t="shared" si="40"/>
        <v>1.2664589127637104E-08</v>
      </c>
      <c r="EV41">
        <f t="shared" si="41"/>
        <v>1.2664589127637104E-08</v>
      </c>
      <c r="EX41" s="4">
        <v>3.71E-09</v>
      </c>
      <c r="EY41" s="4">
        <v>2.74239666472</v>
      </c>
      <c r="EZ41" s="4">
        <v>415.2918581812</v>
      </c>
      <c r="FA41">
        <f t="shared" si="42"/>
        <v>-1.545253095351022E-09</v>
      </c>
      <c r="FB41">
        <f t="shared" si="43"/>
        <v>-1.5459232790367572E-09</v>
      </c>
      <c r="FC41">
        <f t="shared" si="44"/>
        <v>-1.5459232793557598E-09</v>
      </c>
      <c r="FD41">
        <f t="shared" si="45"/>
        <v>-1.5459232793557598E-09</v>
      </c>
      <c r="GL41" s="4">
        <v>1.12856E-05</v>
      </c>
      <c r="GM41" s="4">
        <v>5.96661179805</v>
      </c>
      <c r="GN41" s="4">
        <v>9.5612275556</v>
      </c>
      <c r="GO41">
        <f t="shared" si="54"/>
        <v>1.8452571395219408E-06</v>
      </c>
      <c r="GP41">
        <f t="shared" si="55"/>
        <v>1.8452062047852006E-06</v>
      </c>
      <c r="GQ41">
        <f t="shared" si="56"/>
        <v>1.845206204760993E-06</v>
      </c>
      <c r="GR41">
        <f t="shared" si="57"/>
        <v>1.845206204760993E-06</v>
      </c>
      <c r="GT41" s="4">
        <v>3.236E-07</v>
      </c>
      <c r="GU41" s="4">
        <v>5.91123007786</v>
      </c>
      <c r="GV41" s="4">
        <v>5.9378908332</v>
      </c>
      <c r="GW41">
        <f t="shared" si="58"/>
        <v>-2.3673304966335242E-07</v>
      </c>
      <c r="GX41">
        <f t="shared" si="59"/>
        <v>-2.3673242284298156E-07</v>
      </c>
      <c r="GY41">
        <f t="shared" si="60"/>
        <v>-2.3673242284268367E-07</v>
      </c>
      <c r="GZ41">
        <f t="shared" si="61"/>
        <v>-2.3673242284268367E-07</v>
      </c>
      <c r="HB41" s="4">
        <v>4.606E-08</v>
      </c>
      <c r="HC41" s="4">
        <v>3.91970908886</v>
      </c>
      <c r="HD41" s="4">
        <v>587.5371566746</v>
      </c>
      <c r="HE41">
        <f t="shared" si="62"/>
        <v>-4.237319701066751E-08</v>
      </c>
      <c r="HF41">
        <f t="shared" si="63"/>
        <v>-4.237827140842059E-08</v>
      </c>
      <c r="HG41">
        <f t="shared" si="64"/>
        <v>-4.237827141083307E-08</v>
      </c>
      <c r="HH41">
        <f t="shared" si="65"/>
        <v>-4.237827141083307E-08</v>
      </c>
    </row>
    <row r="42" spans="1:216" ht="12.75">
      <c r="A42" t="s">
        <v>188</v>
      </c>
      <c r="B42" t="s">
        <v>189</v>
      </c>
      <c r="C42" t="s">
        <v>190</v>
      </c>
      <c r="J42" t="s">
        <v>58</v>
      </c>
      <c r="K42">
        <f>K3-1950</f>
        <v>-7949.958333333333</v>
      </c>
      <c r="M42" s="4">
        <v>7.9637E-07</v>
      </c>
      <c r="N42" s="4">
        <v>1.807913307</v>
      </c>
      <c r="O42" s="4">
        <v>17260.1546546904</v>
      </c>
      <c r="P42">
        <f t="shared" si="8"/>
        <v>-7.419372047845739E-07</v>
      </c>
      <c r="R42" s="4">
        <v>3.744E-08</v>
      </c>
      <c r="S42" s="4">
        <v>2.00119516488</v>
      </c>
      <c r="T42" s="4">
        <v>8031.0922630584</v>
      </c>
      <c r="U42">
        <f t="shared" si="9"/>
        <v>3.6759618053110114E-08</v>
      </c>
      <c r="W42" s="4">
        <v>4.31E-09</v>
      </c>
      <c r="X42" s="4">
        <v>0.03526421494</v>
      </c>
      <c r="Y42" s="4">
        <v>7234.794256242</v>
      </c>
      <c r="Z42">
        <f t="shared" si="10"/>
        <v>-3.850256504856028E-09</v>
      </c>
      <c r="AQ42" s="4">
        <v>2.226E-08</v>
      </c>
      <c r="AR42" s="4">
        <v>2.79699346659</v>
      </c>
      <c r="AS42" s="4">
        <v>12036.4607348882</v>
      </c>
      <c r="AT42">
        <f t="shared" si="13"/>
        <v>-2.189936087159851E-08</v>
      </c>
      <c r="AV42" s="4">
        <v>1.16E-09</v>
      </c>
      <c r="AW42" s="4">
        <v>5.83462858507</v>
      </c>
      <c r="AX42" s="4">
        <v>4705.7323075436</v>
      </c>
      <c r="AY42">
        <f t="shared" si="14"/>
        <v>-1.1383507711661564E-09</v>
      </c>
      <c r="BA42" s="4">
        <v>1.1E-10</v>
      </c>
      <c r="BB42" s="4">
        <v>2.39292099451</v>
      </c>
      <c r="BC42" s="4">
        <v>5331.3574437408</v>
      </c>
      <c r="BD42">
        <f t="shared" si="15"/>
        <v>-9.929612961169045E-11</v>
      </c>
      <c r="BP42" s="4">
        <v>2.7793E-07</v>
      </c>
      <c r="BQ42" s="4">
        <v>1.89934330904</v>
      </c>
      <c r="BR42" s="4">
        <v>6279.5527316424</v>
      </c>
      <c r="BS42">
        <f t="shared" si="17"/>
        <v>2.284542441286108E-07</v>
      </c>
      <c r="BU42" s="4">
        <v>1.352E-08</v>
      </c>
      <c r="BV42" s="4">
        <v>6.15101580257</v>
      </c>
      <c r="BW42" s="4">
        <v>5746.271337896</v>
      </c>
      <c r="BX42">
        <f t="shared" si="18"/>
        <v>3.155224569931891E-10</v>
      </c>
      <c r="BZ42" s="4">
        <v>1.51E-09</v>
      </c>
      <c r="CA42" s="4">
        <v>0.95153163031</v>
      </c>
      <c r="CB42" s="4">
        <v>6127.6554505572</v>
      </c>
      <c r="CC42">
        <f t="shared" si="19"/>
        <v>-8.339457578835441E-10</v>
      </c>
      <c r="CT42" s="4">
        <v>8.6379E-07</v>
      </c>
      <c r="CU42" s="4">
        <v>4.22834506045</v>
      </c>
      <c r="CV42" s="4">
        <v>490.0734567485</v>
      </c>
      <c r="CW42">
        <f t="shared" si="22"/>
        <v>-2.397039445916863E-07</v>
      </c>
      <c r="CX42">
        <f t="shared" si="23"/>
        <v>-2.39898531451781E-07</v>
      </c>
      <c r="CY42">
        <f t="shared" si="24"/>
        <v>-2.3989853154423253E-07</v>
      </c>
      <c r="CZ42">
        <f t="shared" si="25"/>
        <v>-2.3989853154423253E-07</v>
      </c>
      <c r="DB42" s="4">
        <v>2.111E-08</v>
      </c>
      <c r="DC42" s="4">
        <v>5.93089610785</v>
      </c>
      <c r="DD42" s="4">
        <v>25.6028626656</v>
      </c>
      <c r="DE42">
        <f t="shared" si="26"/>
        <v>-1.197977579183833E-08</v>
      </c>
      <c r="DF42">
        <f t="shared" si="27"/>
        <v>-1.1979562861365673E-08</v>
      </c>
      <c r="DG42">
        <f t="shared" si="28"/>
        <v>-1.19795628612644E-08</v>
      </c>
      <c r="DH42">
        <f t="shared" si="29"/>
        <v>-1.19795628612644E-08</v>
      </c>
      <c r="DJ42" s="4">
        <v>1.84E-09</v>
      </c>
      <c r="DK42" s="4">
        <v>3.01962045713</v>
      </c>
      <c r="DL42" s="4">
        <v>1014.1353475506</v>
      </c>
      <c r="DM42">
        <f t="shared" si="30"/>
        <v>-2.381036709521522E-10</v>
      </c>
      <c r="DN42">
        <f t="shared" si="31"/>
        <v>-2.372183101604015E-10</v>
      </c>
      <c r="DO42">
        <f t="shared" si="32"/>
        <v>-2.372183097388873E-10</v>
      </c>
      <c r="DP42">
        <f t="shared" si="33"/>
        <v>-2.372183097388873E-10</v>
      </c>
      <c r="EP42" s="4">
        <v>4.429E-08</v>
      </c>
      <c r="EQ42" s="4">
        <v>5.65995321659</v>
      </c>
      <c r="ER42" s="4">
        <v>98.8999885246</v>
      </c>
      <c r="ES42">
        <f t="shared" si="38"/>
        <v>4.3944062676016386E-08</v>
      </c>
      <c r="ET42">
        <f t="shared" si="39"/>
        <v>4.394380118628515E-08</v>
      </c>
      <c r="EU42">
        <f t="shared" si="40"/>
        <v>4.3943801186160735E-08</v>
      </c>
      <c r="EV42">
        <f t="shared" si="41"/>
        <v>4.3943801186160735E-08</v>
      </c>
      <c r="EX42" s="4">
        <v>3.81E-09</v>
      </c>
      <c r="EY42" s="4">
        <v>6.11910193382</v>
      </c>
      <c r="EZ42" s="4">
        <v>426.598190876</v>
      </c>
      <c r="FA42">
        <f t="shared" si="42"/>
        <v>1.7014943203782628E-09</v>
      </c>
      <c r="FB42">
        <f t="shared" si="43"/>
        <v>1.7007984585362728E-09</v>
      </c>
      <c r="FC42">
        <f t="shared" si="44"/>
        <v>1.700798458206043E-09</v>
      </c>
      <c r="FD42">
        <f t="shared" si="45"/>
        <v>1.700798458206043E-09</v>
      </c>
      <c r="GL42" s="4">
        <v>1.228304E-05</v>
      </c>
      <c r="GM42" s="4">
        <v>1.59881465324</v>
      </c>
      <c r="GN42" s="4">
        <v>77.7505439839</v>
      </c>
      <c r="GO42">
        <f t="shared" si="54"/>
        <v>-8.85571164122573E-07</v>
      </c>
      <c r="GP42">
        <f t="shared" si="55"/>
        <v>-8.851154022005354E-07</v>
      </c>
      <c r="GQ42">
        <f t="shared" si="56"/>
        <v>-8.851154019846531E-07</v>
      </c>
      <c r="GR42">
        <f t="shared" si="57"/>
        <v>-8.851154019846531E-07</v>
      </c>
      <c r="GT42" s="4">
        <v>3.1197E-07</v>
      </c>
      <c r="GU42" s="4">
        <v>2.70549944134</v>
      </c>
      <c r="GV42" s="4">
        <v>1014.1353475506</v>
      </c>
      <c r="GW42">
        <f t="shared" si="58"/>
        <v>5.7187370208403033E-08</v>
      </c>
      <c r="GX42">
        <f t="shared" si="59"/>
        <v>5.733617837234669E-08</v>
      </c>
      <c r="GY42">
        <f t="shared" si="60"/>
        <v>5.7336178443187783E-08</v>
      </c>
      <c r="GZ42">
        <f t="shared" si="61"/>
        <v>5.7336178443187783E-08</v>
      </c>
      <c r="HB42" s="4">
        <v>5.756E-08</v>
      </c>
      <c r="HC42" s="4">
        <v>2.23667359233</v>
      </c>
      <c r="HD42" s="4">
        <v>176.6505325085</v>
      </c>
      <c r="HE42">
        <f t="shared" si="62"/>
        <v>-5.381705428524797E-08</v>
      </c>
      <c r="HF42">
        <f t="shared" si="63"/>
        <v>-5.3815328336966245E-08</v>
      </c>
      <c r="HG42">
        <f t="shared" si="64"/>
        <v>-5.381532833614435E-08</v>
      </c>
      <c r="HH42">
        <f t="shared" si="65"/>
        <v>-5.381532833614435E-08</v>
      </c>
    </row>
    <row r="43" spans="1:216" ht="12.75">
      <c r="A43">
        <f>E39*COS(C40)*COS(A40)</f>
        <v>-0.22820169596185672</v>
      </c>
      <c r="B43">
        <f>E39*COS(C40)*SIN(A40)</f>
        <v>0.9872869414991678</v>
      </c>
      <c r="C43">
        <f>E39*SIN(C40)</f>
        <v>-3.0296849557622167E-06</v>
      </c>
      <c r="J43" t="s">
        <v>51</v>
      </c>
      <c r="K43">
        <f>29.07+K42*(0.407+K42*(-1/233+K42/2547))</f>
        <v>-197546533.9682563</v>
      </c>
      <c r="L43">
        <f>K43*L41</f>
        <v>0</v>
      </c>
      <c r="M43" s="4">
        <v>8.5803E-07</v>
      </c>
      <c r="N43" s="4">
        <v>5.98322631256</v>
      </c>
      <c r="O43" s="4">
        <v>161000.685737674</v>
      </c>
      <c r="P43">
        <f t="shared" si="8"/>
        <v>4.846894358965193E-07</v>
      </c>
      <c r="R43" s="4">
        <v>3.558E-08</v>
      </c>
      <c r="S43" s="4">
        <v>2.42901552681</v>
      </c>
      <c r="T43" s="4">
        <v>14143.4952424306</v>
      </c>
      <c r="U43">
        <f t="shared" si="9"/>
        <v>-8.892284085381726E-09</v>
      </c>
      <c r="W43" s="4">
        <v>3.79E-09</v>
      </c>
      <c r="X43" s="4">
        <v>3.17030522615</v>
      </c>
      <c r="Y43" s="4">
        <v>6309.3741697912</v>
      </c>
      <c r="Z43">
        <f t="shared" si="10"/>
        <v>-1.8191970136408936E-09</v>
      </c>
      <c r="AQ43" s="4">
        <v>1.888E-08</v>
      </c>
      <c r="AR43" s="4">
        <v>0.86991545823</v>
      </c>
      <c r="AS43" s="4">
        <v>8635.9420037632</v>
      </c>
      <c r="AT43">
        <f t="shared" si="13"/>
        <v>-2.3612363172572473E-10</v>
      </c>
      <c r="AV43" s="4">
        <v>1.28E-09</v>
      </c>
      <c r="AW43" s="4">
        <v>4.35489873365</v>
      </c>
      <c r="AX43" s="4">
        <v>25934.1243310894</v>
      </c>
      <c r="AY43">
        <f t="shared" si="14"/>
        <v>1.2428756607845732E-09</v>
      </c>
      <c r="BA43" s="4">
        <v>1E-10</v>
      </c>
      <c r="BB43" s="4">
        <v>4.4529653271</v>
      </c>
      <c r="BC43" s="4">
        <v>6525.8044539654</v>
      </c>
      <c r="BD43">
        <f t="shared" si="15"/>
        <v>9.846210609107453E-11</v>
      </c>
      <c r="BP43" s="4">
        <v>2.3927E-07</v>
      </c>
      <c r="BQ43" s="4">
        <v>4.99598548138</v>
      </c>
      <c r="BR43" s="4">
        <v>5856.4776591154</v>
      </c>
      <c r="BS43">
        <f t="shared" si="17"/>
        <v>-5.720716539460431E-09</v>
      </c>
      <c r="BU43" s="4">
        <v>1.125E-08</v>
      </c>
      <c r="BV43" s="4">
        <v>3.35673439497</v>
      </c>
      <c r="BW43" s="4">
        <v>17789.845619785</v>
      </c>
      <c r="BX43">
        <f t="shared" si="18"/>
        <v>-1.975265148742347E-09</v>
      </c>
      <c r="BZ43" s="4">
        <v>1.36E-09</v>
      </c>
      <c r="CA43" s="4">
        <v>1.48426306582</v>
      </c>
      <c r="CB43" s="4">
        <v>2352.8661537718</v>
      </c>
      <c r="CC43">
        <f t="shared" si="19"/>
        <v>-1.3227789379521503E-09</v>
      </c>
      <c r="CT43" s="4">
        <v>8.1536E-07</v>
      </c>
      <c r="CU43" s="4">
        <v>5.19908046216</v>
      </c>
      <c r="CV43" s="4">
        <v>493.0424021651</v>
      </c>
      <c r="CW43">
        <f t="shared" si="22"/>
        <v>7.153793526800288E-07</v>
      </c>
      <c r="CX43">
        <f t="shared" si="23"/>
        <v>7.154716223572183E-07</v>
      </c>
      <c r="CY43">
        <f t="shared" si="24"/>
        <v>7.15471622401141E-07</v>
      </c>
      <c r="CZ43">
        <f t="shared" si="25"/>
        <v>7.15471622401141E-07</v>
      </c>
      <c r="DB43" s="4">
        <v>2.075E-08</v>
      </c>
      <c r="DC43" s="4">
        <v>5.20632201951</v>
      </c>
      <c r="DD43" s="4">
        <v>30.7106720963</v>
      </c>
      <c r="DE43">
        <f t="shared" si="26"/>
        <v>-2.9370905147211328E-09</v>
      </c>
      <c r="DF43">
        <f t="shared" si="27"/>
        <v>-2.9373923513766588E-09</v>
      </c>
      <c r="DG43">
        <f t="shared" si="28"/>
        <v>-2.9373923515196923E-09</v>
      </c>
      <c r="DH43">
        <f t="shared" si="29"/>
        <v>-2.9373923515196923E-09</v>
      </c>
      <c r="DJ43" s="4">
        <v>1.9E-09</v>
      </c>
      <c r="DK43" s="4">
        <v>5.57500985081</v>
      </c>
      <c r="DL43" s="4">
        <v>343.2185725996</v>
      </c>
      <c r="DM43">
        <f t="shared" si="30"/>
        <v>1.516302088398986E-09</v>
      </c>
      <c r="DN43">
        <f t="shared" si="31"/>
        <v>1.5161140482096132E-09</v>
      </c>
      <c r="DO43">
        <f t="shared" si="32"/>
        <v>1.516114048120563E-09</v>
      </c>
      <c r="DP43">
        <f t="shared" si="33"/>
        <v>1.516114048120563E-09</v>
      </c>
      <c r="EP43" s="4">
        <v>3.95E-08</v>
      </c>
      <c r="EQ43" s="4">
        <v>2.74104636753</v>
      </c>
      <c r="ER43" s="4">
        <v>350.3321196004</v>
      </c>
      <c r="ES43">
        <f t="shared" si="38"/>
        <v>-3.027189427475957E-08</v>
      </c>
      <c r="ET43">
        <f t="shared" si="39"/>
        <v>-3.026764044857949E-08</v>
      </c>
      <c r="EU43">
        <f t="shared" si="40"/>
        <v>-3.026764044655977E-08</v>
      </c>
      <c r="EV43">
        <f t="shared" si="41"/>
        <v>-3.026764044655977E-08</v>
      </c>
      <c r="EX43" s="4">
        <v>3.66E-09</v>
      </c>
      <c r="EY43" s="4">
        <v>2.3975258536</v>
      </c>
      <c r="EZ43" s="4">
        <v>129.9194771616</v>
      </c>
      <c r="FA43">
        <f t="shared" si="42"/>
        <v>3.5790229416315126E-09</v>
      </c>
      <c r="FB43">
        <f t="shared" si="43"/>
        <v>3.5789753404032575E-09</v>
      </c>
      <c r="FC43">
        <f t="shared" si="44"/>
        <v>3.5789753403806204E-09</v>
      </c>
      <c r="FD43">
        <f t="shared" si="45"/>
        <v>3.5789753403806204E-09</v>
      </c>
      <c r="GL43" s="4">
        <v>8.35414E-06</v>
      </c>
      <c r="GM43" s="4">
        <v>3.97066884218</v>
      </c>
      <c r="GN43" s="4">
        <v>114.3991069134</v>
      </c>
      <c r="GO43">
        <f t="shared" si="54"/>
        <v>8.27126632237568E-06</v>
      </c>
      <c r="GP43">
        <f t="shared" si="55"/>
        <v>8.271202059427557E-06</v>
      </c>
      <c r="GQ43">
        <f t="shared" si="56"/>
        <v>8.271202059396986E-06</v>
      </c>
      <c r="GR43">
        <f t="shared" si="57"/>
        <v>8.271202059396986E-06</v>
      </c>
      <c r="GT43" s="4">
        <v>3.273E-07</v>
      </c>
      <c r="GU43" s="4">
        <v>5.22147683115</v>
      </c>
      <c r="GV43" s="4">
        <v>41.0537969446</v>
      </c>
      <c r="GW43">
        <f t="shared" si="58"/>
        <v>-3.0369792010863073E-07</v>
      </c>
      <c r="GX43">
        <f t="shared" si="59"/>
        <v>-3.0370031723892416E-07</v>
      </c>
      <c r="GY43">
        <f t="shared" si="60"/>
        <v>-3.037003172400617E-07</v>
      </c>
      <c r="GZ43">
        <f t="shared" si="61"/>
        <v>-3.037003172400617E-07</v>
      </c>
      <c r="HB43" s="4">
        <v>4.536E-08</v>
      </c>
      <c r="HC43" s="4">
        <v>2.84337336954</v>
      </c>
      <c r="HD43" s="4">
        <v>7.1135470008</v>
      </c>
      <c r="HE43">
        <f t="shared" si="62"/>
        <v>-3.592494711560735E-08</v>
      </c>
      <c r="HF43">
        <f t="shared" si="63"/>
        <v>-3.5924852856304866E-08</v>
      </c>
      <c r="HG43">
        <f t="shared" si="64"/>
        <v>-3.592485285626E-08</v>
      </c>
      <c r="HH43">
        <f t="shared" si="65"/>
        <v>-3.592485285626E-08</v>
      </c>
    </row>
    <row r="44" spans="13:216" ht="12.75">
      <c r="M44" s="4">
        <v>5.6963E-07</v>
      </c>
      <c r="N44" s="4">
        <v>2.78430398043</v>
      </c>
      <c r="O44" s="4">
        <v>6286.5989683404</v>
      </c>
      <c r="P44">
        <f t="shared" si="8"/>
        <v>-5.689017068936554E-08</v>
      </c>
      <c r="R44" s="4">
        <v>3.372E-08</v>
      </c>
      <c r="S44" s="4">
        <v>3.86210700128</v>
      </c>
      <c r="T44" s="4">
        <v>1592.5960136328</v>
      </c>
      <c r="U44">
        <f t="shared" si="9"/>
        <v>2.7442560833061485E-08</v>
      </c>
      <c r="W44" s="4">
        <v>3.48E-09</v>
      </c>
      <c r="X44" s="4">
        <v>0.99049550009</v>
      </c>
      <c r="Y44" s="4">
        <v>6040.3472460174</v>
      </c>
      <c r="Z44">
        <f t="shared" si="10"/>
        <v>-3.4713382316426077E-09</v>
      </c>
      <c r="AQ44" s="4">
        <v>1.517E-08</v>
      </c>
      <c r="AR44" s="4">
        <v>1.95852055701</v>
      </c>
      <c r="AS44" s="4">
        <v>398.1490034082</v>
      </c>
      <c r="AT44">
        <f t="shared" si="13"/>
        <v>-1.1275715918239524E-08</v>
      </c>
      <c r="AV44" s="4">
        <v>1.43E-09</v>
      </c>
      <c r="AW44" s="4">
        <v>0</v>
      </c>
      <c r="AX44" s="4">
        <v>0</v>
      </c>
      <c r="AY44">
        <f t="shared" si="14"/>
        <v>1.43E-09</v>
      </c>
      <c r="BA44" s="4">
        <v>1.4E-10</v>
      </c>
      <c r="BB44" s="4">
        <v>4.66400985037</v>
      </c>
      <c r="BC44" s="4">
        <v>8031.0922630584</v>
      </c>
      <c r="BD44">
        <f t="shared" si="15"/>
        <v>-1.3424014533338397E-10</v>
      </c>
      <c r="BP44" s="4">
        <v>2.0349E-07</v>
      </c>
      <c r="BQ44" s="4">
        <v>4.65267995431</v>
      </c>
      <c r="BR44" s="4">
        <v>2146.1654164752</v>
      </c>
      <c r="BS44">
        <f t="shared" si="17"/>
        <v>4.366594208068492E-08</v>
      </c>
      <c r="BU44" s="4">
        <v>1.47E-08</v>
      </c>
      <c r="BV44" s="4">
        <v>3.65282991755</v>
      </c>
      <c r="BW44" s="4">
        <v>1194.4470102246</v>
      </c>
      <c r="BX44">
        <f t="shared" si="18"/>
        <v>4.220331694556613E-09</v>
      </c>
      <c r="BZ44" s="4">
        <v>1.27E-09</v>
      </c>
      <c r="CA44" s="4">
        <v>5.48475435134</v>
      </c>
      <c r="CB44" s="4">
        <v>951.7184062506001</v>
      </c>
      <c r="CC44">
        <f t="shared" si="19"/>
        <v>8.515958154746884E-10</v>
      </c>
      <c r="CT44" s="4">
        <v>7.1503E-07</v>
      </c>
      <c r="CU44" s="4">
        <v>5.29530386579</v>
      </c>
      <c r="CV44" s="4">
        <v>350.3321196004</v>
      </c>
      <c r="CW44">
        <f t="shared" si="22"/>
        <v>2.0161721342301056E-07</v>
      </c>
      <c r="CX44">
        <f t="shared" si="23"/>
        <v>2.0150221684198544E-07</v>
      </c>
      <c r="CY44">
        <f t="shared" si="24"/>
        <v>2.0150221678738903E-07</v>
      </c>
      <c r="CZ44">
        <f t="shared" si="25"/>
        <v>2.0150221678738903E-07</v>
      </c>
      <c r="DB44" s="4">
        <v>2.126E-08</v>
      </c>
      <c r="DC44" s="4">
        <v>0.54976393136</v>
      </c>
      <c r="DD44" s="4">
        <v>41.0537969446</v>
      </c>
      <c r="DE44">
        <f t="shared" si="26"/>
        <v>8.722589646816953E-09</v>
      </c>
      <c r="DF44">
        <f t="shared" si="27"/>
        <v>8.72220879716479E-09</v>
      </c>
      <c r="DG44">
        <f t="shared" si="28"/>
        <v>8.722208796984044E-09</v>
      </c>
      <c r="DH44">
        <f t="shared" si="29"/>
        <v>8.722208796984044E-09</v>
      </c>
      <c r="DJ44" s="4">
        <v>1.72E-09</v>
      </c>
      <c r="DK44" s="4">
        <v>3.66036463613</v>
      </c>
      <c r="DL44" s="4">
        <v>477.3308354552</v>
      </c>
      <c r="DM44">
        <f t="shared" si="30"/>
        <v>9.117108925557094E-10</v>
      </c>
      <c r="DN44">
        <f t="shared" si="31"/>
        <v>9.113777633084433E-10</v>
      </c>
      <c r="DO44">
        <f t="shared" si="32"/>
        <v>9.113777631499057E-10</v>
      </c>
      <c r="DP44">
        <f t="shared" si="33"/>
        <v>9.113777631499057E-10</v>
      </c>
      <c r="EP44" s="4">
        <v>4.091E-08</v>
      </c>
      <c r="EQ44" s="4">
        <v>1.61787956945</v>
      </c>
      <c r="ER44" s="4">
        <v>39.0962434843</v>
      </c>
      <c r="ES44">
        <f t="shared" si="38"/>
        <v>-4.057644793392972E-08</v>
      </c>
      <c r="ET44">
        <f t="shared" si="39"/>
        <v>-4.0576350401064963E-08</v>
      </c>
      <c r="EU44">
        <f t="shared" si="40"/>
        <v>-4.057635040101873E-08</v>
      </c>
      <c r="EV44">
        <f t="shared" si="41"/>
        <v>-4.057635040101873E-08</v>
      </c>
      <c r="EX44" s="4">
        <v>4.56E-09</v>
      </c>
      <c r="EY44" s="4">
        <v>3.19611413854</v>
      </c>
      <c r="EZ44" s="4">
        <v>108.4612160802</v>
      </c>
      <c r="FA44">
        <f t="shared" si="42"/>
        <v>-3.917482050759696E-09</v>
      </c>
      <c r="FB44">
        <f t="shared" si="43"/>
        <v>-3.91736092701721E-09</v>
      </c>
      <c r="FC44">
        <f t="shared" si="44"/>
        <v>-3.917360926959628E-09</v>
      </c>
      <c r="FD44">
        <f t="shared" si="45"/>
        <v>-3.917360926959628E-09</v>
      </c>
      <c r="GL44" s="4">
        <v>8.11186E-06</v>
      </c>
      <c r="GM44" s="4">
        <v>3.0025888087</v>
      </c>
      <c r="GN44" s="4">
        <v>46.2097904851</v>
      </c>
      <c r="GO44">
        <f t="shared" si="54"/>
        <v>-5.052449056569788E-06</v>
      </c>
      <c r="GP44">
        <f t="shared" si="55"/>
        <v>-5.052589372811824E-06</v>
      </c>
      <c r="GQ44">
        <f t="shared" si="56"/>
        <v>-5.05258937287856E-06</v>
      </c>
      <c r="GR44">
        <f t="shared" si="57"/>
        <v>-5.05258937287856E-06</v>
      </c>
      <c r="GT44" s="4">
        <v>3.6079E-07</v>
      </c>
      <c r="GU44" s="4">
        <v>4.87817494829</v>
      </c>
      <c r="GV44" s="4">
        <v>491.5579294568</v>
      </c>
      <c r="GW44">
        <f t="shared" si="58"/>
        <v>3.146447141962661E-07</v>
      </c>
      <c r="GX44">
        <f t="shared" si="59"/>
        <v>3.1460318238233513E-07</v>
      </c>
      <c r="GY44">
        <f t="shared" si="60"/>
        <v>3.146031823625772E-07</v>
      </c>
      <c r="GZ44">
        <f t="shared" si="61"/>
        <v>3.146031823625772E-07</v>
      </c>
      <c r="HB44" s="4">
        <v>4.338E-08</v>
      </c>
      <c r="HC44" s="4">
        <v>0.51553847388</v>
      </c>
      <c r="HD44" s="4">
        <v>446.3113468182</v>
      </c>
      <c r="HE44">
        <f t="shared" si="62"/>
        <v>2.1565466835066838E-08</v>
      </c>
      <c r="HF44">
        <f t="shared" si="63"/>
        <v>2.1557428396443772E-08</v>
      </c>
      <c r="HG44">
        <f t="shared" si="64"/>
        <v>2.15574283926263E-08</v>
      </c>
      <c r="HH44">
        <f t="shared" si="65"/>
        <v>2.15574283926263E-08</v>
      </c>
    </row>
    <row r="45" spans="1:216" ht="12.75">
      <c r="A45" s="3" t="s">
        <v>88</v>
      </c>
      <c r="B45" s="6" t="s">
        <v>134</v>
      </c>
      <c r="C45" s="3" t="s">
        <v>88</v>
      </c>
      <c r="D45" s="3" t="s">
        <v>88</v>
      </c>
      <c r="E45" s="3" t="s">
        <v>88</v>
      </c>
      <c r="F45" s="3" t="s">
        <v>88</v>
      </c>
      <c r="J45" t="s">
        <v>71</v>
      </c>
      <c r="K45" t="s">
        <v>72</v>
      </c>
      <c r="L45" t="b">
        <f>AND(1961&lt;A2,A2&lt;=1986)</f>
        <v>0</v>
      </c>
      <c r="M45" s="4">
        <v>6.1148E-07</v>
      </c>
      <c r="N45" s="4">
        <v>1.81839811024</v>
      </c>
      <c r="O45" s="4">
        <v>7084.8967811152</v>
      </c>
      <c r="P45">
        <f t="shared" si="8"/>
        <v>-1.545449356835203E-07</v>
      </c>
      <c r="R45" s="4">
        <v>3.374E-08</v>
      </c>
      <c r="S45" s="4">
        <v>0.88776219727</v>
      </c>
      <c r="T45" s="4">
        <v>12036.4607348882</v>
      </c>
      <c r="U45">
        <f t="shared" si="9"/>
        <v>1.672623635711547E-08</v>
      </c>
      <c r="W45" s="4">
        <v>3.86E-09</v>
      </c>
      <c r="X45" s="4">
        <v>1.57019797263</v>
      </c>
      <c r="Y45" s="4">
        <v>71430.695618129</v>
      </c>
      <c r="Z45">
        <f t="shared" si="10"/>
        <v>8.653369782441486E-10</v>
      </c>
      <c r="AQ45" s="4">
        <v>1.581E-08</v>
      </c>
      <c r="AR45" s="4">
        <v>3.19976230948</v>
      </c>
      <c r="AS45" s="4">
        <v>5088.6288397668</v>
      </c>
      <c r="AT45">
        <f t="shared" si="13"/>
        <v>-1.2628477046662711E-08</v>
      </c>
      <c r="AV45" s="4">
        <v>1.09E-09</v>
      </c>
      <c r="AW45" s="4">
        <v>2.52157834166</v>
      </c>
      <c r="AX45" s="4">
        <v>6438.496249425601</v>
      </c>
      <c r="AY45">
        <f t="shared" si="14"/>
        <v>5.044099886196188E-10</v>
      </c>
      <c r="BA45" s="4">
        <v>1E-10</v>
      </c>
      <c r="BB45" s="4">
        <v>3.22472385926</v>
      </c>
      <c r="BC45" s="4">
        <v>9437.762934887</v>
      </c>
      <c r="BD45">
        <f t="shared" si="15"/>
        <v>9.8790197468586E-12</v>
      </c>
      <c r="BP45" s="4">
        <v>2.3287E-07</v>
      </c>
      <c r="BQ45" s="4">
        <v>2.80783650928</v>
      </c>
      <c r="BR45" s="4">
        <v>14143.4952424306</v>
      </c>
      <c r="BS45">
        <f t="shared" si="17"/>
        <v>2.931476716729192E-08</v>
      </c>
      <c r="BU45" s="4">
        <v>1.177E-08</v>
      </c>
      <c r="BV45" s="4">
        <v>2.57676109092</v>
      </c>
      <c r="BW45" s="4">
        <v>13367.9726311066</v>
      </c>
      <c r="BX45">
        <f t="shared" si="18"/>
        <v>7.587832072519703E-09</v>
      </c>
      <c r="BZ45" s="4">
        <v>1.26E-09</v>
      </c>
      <c r="CA45" s="4">
        <v>5.26866506592</v>
      </c>
      <c r="CB45" s="4">
        <v>6279.5527316424</v>
      </c>
      <c r="CC45">
        <f t="shared" si="19"/>
        <v>-8.469552805609476E-10</v>
      </c>
      <c r="CT45" s="4">
        <v>6.4418E-07</v>
      </c>
      <c r="CU45" s="4">
        <v>3.5454101605</v>
      </c>
      <c r="CV45" s="4">
        <v>168.0525127994</v>
      </c>
      <c r="CW45">
        <f t="shared" si="22"/>
        <v>-5.265988415346196E-07</v>
      </c>
      <c r="CX45">
        <f t="shared" si="23"/>
        <v>-5.266286738080788E-07</v>
      </c>
      <c r="CY45">
        <f t="shared" si="24"/>
        <v>-5.266286738222499E-07</v>
      </c>
      <c r="CZ45">
        <f t="shared" si="25"/>
        <v>-5.266286738222499E-07</v>
      </c>
      <c r="DB45" s="4">
        <v>2.235E-08</v>
      </c>
      <c r="DC45" s="4">
        <v>2.38045158073</v>
      </c>
      <c r="DD45" s="4">
        <v>453.424893819</v>
      </c>
      <c r="DE45">
        <f t="shared" si="26"/>
        <v>2.0067300484144766E-08</v>
      </c>
      <c r="DF45">
        <f t="shared" si="27"/>
        <v>2.006943483091423E-08</v>
      </c>
      <c r="DG45">
        <f t="shared" si="28"/>
        <v>2.006943483192954E-08</v>
      </c>
      <c r="DH45">
        <f t="shared" si="29"/>
        <v>2.006943483192954E-08</v>
      </c>
      <c r="DJ45" s="4">
        <v>1.72E-09</v>
      </c>
      <c r="DK45" s="4">
        <v>0.59550457102</v>
      </c>
      <c r="DL45" s="4">
        <v>46.2097904851</v>
      </c>
      <c r="DM45">
        <f t="shared" si="30"/>
        <v>-1.0679773925074042E-10</v>
      </c>
      <c r="DN45">
        <f t="shared" si="31"/>
        <v>-1.0675978295979752E-10</v>
      </c>
      <c r="DO45">
        <f t="shared" si="32"/>
        <v>-1.0675978294174484E-10</v>
      </c>
      <c r="DP45">
        <f t="shared" si="33"/>
        <v>-1.0675978294174484E-10</v>
      </c>
      <c r="EP45" s="4">
        <v>4.131E-08</v>
      </c>
      <c r="EQ45" s="4">
        <v>4.40682554313</v>
      </c>
      <c r="ER45" s="4">
        <v>37.1698277913</v>
      </c>
      <c r="ES45">
        <f t="shared" si="38"/>
        <v>-2.9443434870988853E-08</v>
      </c>
      <c r="ET45">
        <f t="shared" si="39"/>
        <v>-2.9442919534878405E-08</v>
      </c>
      <c r="EU45">
        <f t="shared" si="40"/>
        <v>-2.9442919534632984E-08</v>
      </c>
      <c r="EV45">
        <f t="shared" si="41"/>
        <v>-2.9442919534632984E-08</v>
      </c>
      <c r="EX45" s="4">
        <v>3.27E-09</v>
      </c>
      <c r="EY45" s="4">
        <v>3.62341506247</v>
      </c>
      <c r="EZ45" s="4">
        <v>38.1812197476</v>
      </c>
      <c r="FA45">
        <f t="shared" si="42"/>
        <v>3.1861173957983855E-09</v>
      </c>
      <c r="FB45">
        <f t="shared" si="43"/>
        <v>3.1861039511805973E-09</v>
      </c>
      <c r="FC45">
        <f t="shared" si="44"/>
        <v>3.186103951174196E-09</v>
      </c>
      <c r="FD45">
        <f t="shared" si="45"/>
        <v>3.186103951174196E-09</v>
      </c>
      <c r="GL45" s="4">
        <v>7.31925E-06</v>
      </c>
      <c r="GM45" s="4">
        <v>2.10447054189</v>
      </c>
      <c r="GN45" s="4">
        <v>181.7583419392</v>
      </c>
      <c r="GO45">
        <f t="shared" si="54"/>
        <v>6.367281104132717E-06</v>
      </c>
      <c r="GP45">
        <f t="shared" si="55"/>
        <v>6.3669671649236014E-06</v>
      </c>
      <c r="GQ45">
        <f t="shared" si="56"/>
        <v>6.366967164774206E-06</v>
      </c>
      <c r="GR45">
        <f t="shared" si="57"/>
        <v>6.366967164774206E-06</v>
      </c>
      <c r="GT45" s="4">
        <v>3.0181E-07</v>
      </c>
      <c r="GU45" s="4">
        <v>3.63273193845</v>
      </c>
      <c r="GV45" s="4">
        <v>30.7106720963</v>
      </c>
      <c r="GW45">
        <f t="shared" si="58"/>
        <v>-2.9865074181948535E-07</v>
      </c>
      <c r="GX45">
        <f t="shared" si="59"/>
        <v>-2.986501017812882E-07</v>
      </c>
      <c r="GY45">
        <f t="shared" si="60"/>
        <v>-2.9865010178098485E-07</v>
      </c>
      <c r="GZ45">
        <f t="shared" si="61"/>
        <v>-2.9865010178098485E-07</v>
      </c>
      <c r="HB45" s="4">
        <v>3.891E-08</v>
      </c>
      <c r="HC45" s="4">
        <v>0.26338839265</v>
      </c>
      <c r="HD45" s="4">
        <v>1550.939859646</v>
      </c>
      <c r="HE45">
        <f t="shared" si="62"/>
        <v>-2.585975926453455E-08</v>
      </c>
      <c r="HF45">
        <f t="shared" si="63"/>
        <v>-2.583817717692147E-08</v>
      </c>
      <c r="HG45">
        <f t="shared" si="64"/>
        <v>-2.5838177166655175E-08</v>
      </c>
      <c r="HH45">
        <f t="shared" si="65"/>
        <v>-2.5838177166655175E-08</v>
      </c>
    </row>
    <row r="46" spans="10:216" ht="12.75">
      <c r="J46" t="s">
        <v>58</v>
      </c>
      <c r="K46">
        <f>K3-1975</f>
        <v>-7974.958333333333</v>
      </c>
      <c r="M46" s="4">
        <v>6.9627E-07</v>
      </c>
      <c r="N46" s="4">
        <v>0.83297596966</v>
      </c>
      <c r="O46" s="4">
        <v>9437.762934887</v>
      </c>
      <c r="P46">
        <f t="shared" si="8"/>
        <v>4.218680429906725E-07</v>
      </c>
      <c r="R46" s="4">
        <v>3.175E-08</v>
      </c>
      <c r="S46" s="4">
        <v>3.18785710594</v>
      </c>
      <c r="T46" s="4">
        <v>4705.7323075436</v>
      </c>
      <c r="U46">
        <f t="shared" si="9"/>
        <v>2.4520919542973225E-08</v>
      </c>
      <c r="W46" s="4">
        <v>3.47E-09</v>
      </c>
      <c r="X46" s="4">
        <v>0.67013291338</v>
      </c>
      <c r="Y46" s="4">
        <v>1059.3819301892</v>
      </c>
      <c r="Z46">
        <f t="shared" si="10"/>
        <v>-8.248906201780499E-10</v>
      </c>
      <c r="AQ46" s="4">
        <v>1.421E-08</v>
      </c>
      <c r="AR46" s="4">
        <v>6.25530883827</v>
      </c>
      <c r="AS46" s="4">
        <v>2544.3144198834</v>
      </c>
      <c r="AT46">
        <f t="shared" si="13"/>
        <v>-1.3710919615425092E-08</v>
      </c>
      <c r="AV46" s="4">
        <v>9.9E-10</v>
      </c>
      <c r="AW46" s="4">
        <v>2.70727488041</v>
      </c>
      <c r="AX46" s="4">
        <v>5216.5803728014</v>
      </c>
      <c r="AY46">
        <f t="shared" si="14"/>
        <v>-7.432117401715034E-10</v>
      </c>
      <c r="BA46" s="4">
        <v>1.1E-10</v>
      </c>
      <c r="BB46" s="4">
        <v>3.80913404437</v>
      </c>
      <c r="BC46" s="4">
        <v>801.8209311238</v>
      </c>
      <c r="BD46">
        <f t="shared" si="15"/>
        <v>-2.2167835290569686E-11</v>
      </c>
      <c r="BP46" s="4">
        <v>2.2103E-07</v>
      </c>
      <c r="BQ46" s="4">
        <v>1.95004702988</v>
      </c>
      <c r="BR46" s="4">
        <v>3154.6870848956</v>
      </c>
      <c r="BS46">
        <f t="shared" si="17"/>
        <v>-3.743289741536528E-08</v>
      </c>
      <c r="BU46" s="4">
        <v>1.101E-08</v>
      </c>
      <c r="BV46" s="4">
        <v>4.49748696552</v>
      </c>
      <c r="BW46" s="4">
        <v>4292.3308329504</v>
      </c>
      <c r="BX46">
        <f t="shared" si="18"/>
        <v>-5.547084989496663E-09</v>
      </c>
      <c r="BZ46" s="4">
        <v>1.25E-09</v>
      </c>
      <c r="CA46" s="4">
        <v>3.75754889288</v>
      </c>
      <c r="CB46" s="4">
        <v>6812.766815086</v>
      </c>
      <c r="CC46">
        <f t="shared" si="19"/>
        <v>-1.2498160842697928E-09</v>
      </c>
      <c r="CT46" s="4">
        <v>6.257E-07</v>
      </c>
      <c r="CU46" s="4">
        <v>0.15028731465</v>
      </c>
      <c r="CV46" s="4">
        <v>182.279606801</v>
      </c>
      <c r="CW46">
        <f t="shared" si="22"/>
        <v>5.863034922962839E-07</v>
      </c>
      <c r="CX46">
        <f t="shared" si="23"/>
        <v>5.862844320056816E-07</v>
      </c>
      <c r="CY46">
        <f t="shared" si="24"/>
        <v>5.862844319966369E-07</v>
      </c>
      <c r="CZ46">
        <f t="shared" si="25"/>
        <v>5.862844319966369E-07</v>
      </c>
      <c r="DB46" s="4">
        <v>1.859E-08</v>
      </c>
      <c r="DC46" s="4">
        <v>0.89409373259</v>
      </c>
      <c r="DD46" s="4">
        <v>24.1183899573</v>
      </c>
      <c r="DE46">
        <f t="shared" si="26"/>
        <v>-1.703594312252141E-08</v>
      </c>
      <c r="DF46">
        <f t="shared" si="27"/>
        <v>-1.7035857254686302E-08</v>
      </c>
      <c r="DG46">
        <f t="shared" si="28"/>
        <v>-1.7035857254645486E-08</v>
      </c>
      <c r="DH46">
        <f t="shared" si="29"/>
        <v>-1.7035857254645486E-08</v>
      </c>
      <c r="DJ46" s="4">
        <v>1.82E-09</v>
      </c>
      <c r="DK46" s="4">
        <v>1.92429384025</v>
      </c>
      <c r="DL46" s="4">
        <v>183.7640795093</v>
      </c>
      <c r="DM46">
        <f t="shared" si="30"/>
        <v>-9.31506623701877E-10</v>
      </c>
      <c r="DN46">
        <f t="shared" si="31"/>
        <v>-9.313691422212338E-10</v>
      </c>
      <c r="DO46">
        <f t="shared" si="32"/>
        <v>-9.313691421558165E-10</v>
      </c>
      <c r="DP46">
        <f t="shared" si="33"/>
        <v>-9.313691421558165E-10</v>
      </c>
      <c r="EP46" s="4">
        <v>4.71E-08</v>
      </c>
      <c r="EQ46" s="4">
        <v>3.50929350767</v>
      </c>
      <c r="ER46" s="4">
        <v>38.6543004996</v>
      </c>
      <c r="ES46">
        <f t="shared" si="38"/>
        <v>-2.607569195224692E-08</v>
      </c>
      <c r="ET46">
        <f t="shared" si="39"/>
        <v>-2.607496650708647E-08</v>
      </c>
      <c r="EU46">
        <f t="shared" si="40"/>
        <v>-2.6074966506743108E-08</v>
      </c>
      <c r="EV46">
        <f t="shared" si="41"/>
        <v>-2.6074966506743108E-08</v>
      </c>
      <c r="EX46" s="4">
        <v>3.28E-09</v>
      </c>
      <c r="EY46" s="4">
        <v>0.89613145346</v>
      </c>
      <c r="EZ46" s="4">
        <v>38.084851528</v>
      </c>
      <c r="FA46">
        <f t="shared" si="42"/>
        <v>-1.8858532318657247E-09</v>
      </c>
      <c r="FB46">
        <f t="shared" si="43"/>
        <v>-1.8859021347631256E-09</v>
      </c>
      <c r="FC46">
        <f t="shared" si="44"/>
        <v>-1.8859021347863123E-09</v>
      </c>
      <c r="FD46">
        <f t="shared" si="45"/>
        <v>-1.8859021347863123E-09</v>
      </c>
      <c r="FN46" s="12"/>
      <c r="FO46" s="12"/>
      <c r="FP46" s="12"/>
      <c r="GL46" s="4">
        <v>6.15781E-06</v>
      </c>
      <c r="GM46" s="4">
        <v>2.97874625677</v>
      </c>
      <c r="GN46" s="4">
        <v>106.9767433719</v>
      </c>
      <c r="GO46">
        <f t="shared" si="54"/>
        <v>-7.69524208721618E-07</v>
      </c>
      <c r="GP46">
        <f t="shared" si="55"/>
        <v>-7.692114863302764E-07</v>
      </c>
      <c r="GQ46">
        <f t="shared" si="56"/>
        <v>-7.692114861816365E-07</v>
      </c>
      <c r="GR46">
        <f t="shared" si="57"/>
        <v>-7.692114861816365E-07</v>
      </c>
      <c r="GT46" s="4">
        <v>2.9991E-07</v>
      </c>
      <c r="GU46" s="4">
        <v>3.30769367603</v>
      </c>
      <c r="GV46" s="4">
        <v>1028.3624415522</v>
      </c>
      <c r="GW46">
        <f t="shared" si="58"/>
        <v>8.839144248954823E-08</v>
      </c>
      <c r="GX46">
        <f t="shared" si="59"/>
        <v>8.853244660814032E-08</v>
      </c>
      <c r="GY46">
        <f t="shared" si="60"/>
        <v>8.853244667485676E-08</v>
      </c>
      <c r="GZ46">
        <f t="shared" si="61"/>
        <v>8.853244667485676E-08</v>
      </c>
      <c r="HB46" s="4">
        <v>4.465E-08</v>
      </c>
      <c r="HC46" s="4">
        <v>3.01487041298</v>
      </c>
      <c r="HD46" s="4">
        <v>129.9194771616</v>
      </c>
      <c r="HE46">
        <f t="shared" si="62"/>
        <v>4.100974717133527E-08</v>
      </c>
      <c r="HF46">
        <f t="shared" si="63"/>
        <v>4.1010844803706576E-08</v>
      </c>
      <c r="HG46">
        <f t="shared" si="64"/>
        <v>4.101084480422846E-08</v>
      </c>
      <c r="HH46">
        <f t="shared" si="65"/>
        <v>4.101084480422846E-08</v>
      </c>
    </row>
    <row r="47" spans="1:216" ht="12.75">
      <c r="A47" t="s">
        <v>135</v>
      </c>
      <c r="B47" t="s">
        <v>136</v>
      </c>
      <c r="J47" t="s">
        <v>51</v>
      </c>
      <c r="K47">
        <f>45.45+K46*(1.067+K46*(-1/260-K46/718))</f>
        <v>706163403.3025553</v>
      </c>
      <c r="L47">
        <f>K47*L45</f>
        <v>0</v>
      </c>
      <c r="M47" s="4">
        <v>5.6116E-07</v>
      </c>
      <c r="N47" s="4">
        <v>4.38694880779</v>
      </c>
      <c r="O47" s="4">
        <v>14143.4952424306</v>
      </c>
      <c r="P47">
        <f t="shared" si="8"/>
        <v>5.560892106053161E-07</v>
      </c>
      <c r="R47" s="4">
        <v>3.221E-08</v>
      </c>
      <c r="S47" s="4">
        <v>0.61599835472</v>
      </c>
      <c r="T47" s="4">
        <v>8429.2412664666</v>
      </c>
      <c r="U47">
        <f t="shared" si="9"/>
        <v>2.369875997730523E-08</v>
      </c>
      <c r="W47" s="4">
        <v>4.58E-09</v>
      </c>
      <c r="X47" s="4">
        <v>3.81499443681</v>
      </c>
      <c r="Y47" s="4">
        <v>149854.400134807</v>
      </c>
      <c r="Z47">
        <f t="shared" si="10"/>
        <v>3.834679935509755E-09</v>
      </c>
      <c r="AQ47" s="4">
        <v>1.595E-08</v>
      </c>
      <c r="AR47" s="4">
        <v>0.25619915135</v>
      </c>
      <c r="AS47" s="4">
        <v>17298.1823273262</v>
      </c>
      <c r="AT47">
        <f t="shared" si="13"/>
        <v>2.6473118330541085E-09</v>
      </c>
      <c r="AV47" s="4">
        <v>1.03E-09</v>
      </c>
      <c r="AW47" s="4">
        <v>0.93782340879</v>
      </c>
      <c r="AX47" s="4">
        <v>8827.3902698748</v>
      </c>
      <c r="AY47">
        <f t="shared" si="14"/>
        <v>1.0295943846304998E-09</v>
      </c>
      <c r="BA47" s="4">
        <v>1E-10</v>
      </c>
      <c r="BB47" s="4">
        <v>5.15032130575</v>
      </c>
      <c r="BC47" s="4">
        <v>11371.7046897582</v>
      </c>
      <c r="BD47">
        <f t="shared" si="15"/>
        <v>1.7719197694848478E-11</v>
      </c>
      <c r="BP47" s="4">
        <v>1.9506E-07</v>
      </c>
      <c r="BQ47" s="4">
        <v>5.38227371393</v>
      </c>
      <c r="BR47" s="4">
        <v>2352.8661537718</v>
      </c>
      <c r="BS47">
        <f t="shared" si="17"/>
        <v>1.0687835060382468E-07</v>
      </c>
      <c r="BU47" s="4">
        <v>1.234E-08</v>
      </c>
      <c r="BV47" s="4">
        <v>5.65036509521</v>
      </c>
      <c r="BW47" s="4">
        <v>5760.4984318976</v>
      </c>
      <c r="BX47">
        <f t="shared" si="18"/>
        <v>-1.1475786892838925E-08</v>
      </c>
      <c r="BZ47" s="4">
        <v>1.01E-09</v>
      </c>
      <c r="CA47" s="4">
        <v>4.95015746147</v>
      </c>
      <c r="CB47" s="4">
        <v>398.1490034082</v>
      </c>
      <c r="CC47">
        <f t="shared" si="19"/>
        <v>6.413589024763409E-10</v>
      </c>
      <c r="CT47" s="4">
        <v>5.8488E-07</v>
      </c>
      <c r="CU47" s="4">
        <v>3.50106873945</v>
      </c>
      <c r="CV47" s="4">
        <v>145.1097790097</v>
      </c>
      <c r="CW47">
        <f t="shared" si="22"/>
        <v>1.8635151398904915E-07</v>
      </c>
      <c r="CX47">
        <f t="shared" si="23"/>
        <v>1.8631302082234527E-07</v>
      </c>
      <c r="CY47">
        <f t="shared" si="24"/>
        <v>1.8631302080406678E-07</v>
      </c>
      <c r="CZ47">
        <f t="shared" si="25"/>
        <v>1.8631302080406678E-07</v>
      </c>
      <c r="DB47" s="4">
        <v>2.018E-08</v>
      </c>
      <c r="DC47" s="4">
        <v>3.42245274178</v>
      </c>
      <c r="DD47" s="4">
        <v>31.019488637</v>
      </c>
      <c r="DE47">
        <f t="shared" si="26"/>
        <v>1.9180708283117164E-08</v>
      </c>
      <c r="DF47">
        <f t="shared" si="27"/>
        <v>1.9180801364365222E-08</v>
      </c>
      <c r="DG47">
        <f t="shared" si="28"/>
        <v>1.9180801364409427E-08</v>
      </c>
      <c r="DH47">
        <f t="shared" si="29"/>
        <v>1.9180801364409427E-08</v>
      </c>
      <c r="DJ47" s="4">
        <v>1.71E-09</v>
      </c>
      <c r="DK47" s="4">
        <v>1.61368476689</v>
      </c>
      <c r="DL47" s="4">
        <v>357.4456666012</v>
      </c>
      <c r="DM47">
        <f t="shared" si="30"/>
        <v>9.83362639966445E-10</v>
      </c>
      <c r="DN47">
        <f t="shared" si="31"/>
        <v>9.836018889107985E-10</v>
      </c>
      <c r="DO47">
        <f t="shared" si="32"/>
        <v>9.83601889024024E-10</v>
      </c>
      <c r="DP47">
        <f t="shared" si="33"/>
        <v>9.83601889024024E-10</v>
      </c>
      <c r="EP47" s="4">
        <v>4.44E-08</v>
      </c>
      <c r="EQ47" s="4">
        <v>4.78977105547</v>
      </c>
      <c r="ER47" s="4">
        <v>38.084851528</v>
      </c>
      <c r="ES47">
        <f t="shared" si="38"/>
        <v>-6.17362041476011E-09</v>
      </c>
      <c r="ET47">
        <f t="shared" si="39"/>
        <v>-6.172819186509369E-09</v>
      </c>
      <c r="EU47">
        <f t="shared" si="40"/>
        <v>-6.17281918612947E-09</v>
      </c>
      <c r="EV47">
        <f t="shared" si="41"/>
        <v>-6.17281918612947E-09</v>
      </c>
      <c r="EX47" s="4">
        <v>3.41E-09</v>
      </c>
      <c r="EY47" s="4">
        <v>3.8726546907</v>
      </c>
      <c r="EZ47" s="4">
        <v>35.685355083</v>
      </c>
      <c r="FA47">
        <f t="shared" si="42"/>
        <v>1.426514794356197E-09</v>
      </c>
      <c r="FB47">
        <f t="shared" si="43"/>
        <v>1.4265676789145062E-09</v>
      </c>
      <c r="FC47">
        <f t="shared" si="44"/>
        <v>1.4265676789396826E-09</v>
      </c>
      <c r="FD47">
        <f t="shared" si="45"/>
        <v>1.4265676789396826E-09</v>
      </c>
      <c r="GL47" s="4">
        <v>7.04778E-06</v>
      </c>
      <c r="GM47" s="4">
        <v>1.1873821088</v>
      </c>
      <c r="GN47" s="4">
        <v>256.5399405065</v>
      </c>
      <c r="GO47">
        <f t="shared" si="54"/>
        <v>-6.567666624349187E-06</v>
      </c>
      <c r="GP47">
        <f t="shared" si="55"/>
        <v>-6.567980410800819E-06</v>
      </c>
      <c r="GQ47">
        <f t="shared" si="56"/>
        <v>-6.567980410949595E-06</v>
      </c>
      <c r="GR47">
        <f t="shared" si="57"/>
        <v>-6.567980410949595E-06</v>
      </c>
      <c r="GT47" s="4">
        <v>2.7048E-07</v>
      </c>
      <c r="GU47" s="4">
        <v>1.77647060739</v>
      </c>
      <c r="GV47" s="4">
        <v>44.7253177768</v>
      </c>
      <c r="GW47">
        <f t="shared" si="58"/>
        <v>-1.4189669426205915E-07</v>
      </c>
      <c r="GX47">
        <f t="shared" si="59"/>
        <v>-1.4189176643484346E-07</v>
      </c>
      <c r="GY47">
        <f t="shared" si="60"/>
        <v>-1.4189176643250043E-07</v>
      </c>
      <c r="GZ47">
        <f t="shared" si="61"/>
        <v>-1.4189176643250043E-07</v>
      </c>
      <c r="HB47" s="4">
        <v>3.727E-08</v>
      </c>
      <c r="HC47" s="4">
        <v>2.37977930658</v>
      </c>
      <c r="HD47" s="4">
        <v>160.9389657986</v>
      </c>
      <c r="HE47">
        <f t="shared" si="62"/>
        <v>-3.657560866997925E-08</v>
      </c>
      <c r="HF47">
        <f t="shared" si="63"/>
        <v>-3.657505713772941E-08</v>
      </c>
      <c r="HG47">
        <f t="shared" si="64"/>
        <v>-3.6575057137467164E-08</v>
      </c>
      <c r="HH47">
        <f t="shared" si="65"/>
        <v>-3.6575057137467164E-08</v>
      </c>
    </row>
    <row r="48" spans="1:216" ht="12.75">
      <c r="A48">
        <f>RADIANS(B48)</f>
        <v>4.939540007202878</v>
      </c>
      <c r="B48">
        <f>B40+180</f>
        <v>283.0147951487452</v>
      </c>
      <c r="M48" s="4">
        <v>6.2449E-07</v>
      </c>
      <c r="N48" s="4">
        <v>3.97763880587</v>
      </c>
      <c r="O48" s="4">
        <v>8827.3902698748</v>
      </c>
      <c r="P48">
        <f t="shared" si="8"/>
        <v>-6.227941941651244E-07</v>
      </c>
      <c r="R48" s="4">
        <v>4.132E-08</v>
      </c>
      <c r="S48" s="4">
        <v>5.23992859705</v>
      </c>
      <c r="T48" s="4">
        <v>7084.8967811152</v>
      </c>
      <c r="U48">
        <f t="shared" si="9"/>
        <v>-1.0092463182907516E-09</v>
      </c>
      <c r="W48" s="4">
        <v>3.02E-09</v>
      </c>
      <c r="X48" s="4">
        <v>1.91760044838</v>
      </c>
      <c r="Y48" s="4">
        <v>10447.3878396044</v>
      </c>
      <c r="Z48">
        <f t="shared" si="10"/>
        <v>-2.8146161012861765E-09</v>
      </c>
      <c r="AQ48" s="4">
        <v>1.391E-08</v>
      </c>
      <c r="AR48" s="4">
        <v>4.69964175561</v>
      </c>
      <c r="AS48" s="4">
        <v>7058.5984613154</v>
      </c>
      <c r="AT48">
        <f t="shared" si="13"/>
        <v>-8.087358219840843E-09</v>
      </c>
      <c r="AV48" s="4">
        <v>8.2E-10</v>
      </c>
      <c r="AW48" s="4">
        <v>4.2921468039</v>
      </c>
      <c r="AX48" s="4">
        <v>8635.9420037632</v>
      </c>
      <c r="AY48">
        <f t="shared" si="14"/>
        <v>-2.1724298751490483E-10</v>
      </c>
      <c r="BA48" s="4">
        <v>1.3E-10</v>
      </c>
      <c r="BB48" s="4">
        <v>0.98720797401</v>
      </c>
      <c r="BC48" s="4">
        <v>5729.506447149</v>
      </c>
      <c r="BD48">
        <f t="shared" si="15"/>
        <v>-2.2060833320087502E-11</v>
      </c>
      <c r="BP48" s="4">
        <v>1.7958E-07</v>
      </c>
      <c r="BQ48" s="4">
        <v>0.19871379385</v>
      </c>
      <c r="BR48" s="4">
        <v>6812.766815086</v>
      </c>
      <c r="BS48">
        <f t="shared" si="17"/>
        <v>1.6290133974898716E-07</v>
      </c>
      <c r="BU48" s="4">
        <v>9.84E-09</v>
      </c>
      <c r="BV48" s="4">
        <v>0.65517395136</v>
      </c>
      <c r="BW48" s="4">
        <v>5856.4776591154</v>
      </c>
      <c r="BX48">
        <f t="shared" si="18"/>
        <v>-9.080434370598122E-09</v>
      </c>
      <c r="BZ48" s="4">
        <v>1.02E-09</v>
      </c>
      <c r="CA48" s="4">
        <v>0.68468295277</v>
      </c>
      <c r="CB48" s="4">
        <v>1592.5960136328</v>
      </c>
      <c r="CC48">
        <f t="shared" si="19"/>
        <v>-8.083469217773131E-10</v>
      </c>
      <c r="CT48" s="4">
        <v>4.8276E-07</v>
      </c>
      <c r="CU48" s="4">
        <v>1.11259925628</v>
      </c>
      <c r="CV48" s="4">
        <v>112.9146342051</v>
      </c>
      <c r="CW48">
        <f t="shared" si="22"/>
        <v>-4.1199596150243363E-07</v>
      </c>
      <c r="CX48">
        <f t="shared" si="23"/>
        <v>-4.1198236623141297E-07</v>
      </c>
      <c r="CY48">
        <f t="shared" si="24"/>
        <v>-4.1198236622494725E-07</v>
      </c>
      <c r="CZ48">
        <f t="shared" si="25"/>
        <v>-4.1198236622494725E-07</v>
      </c>
      <c r="DB48" s="4">
        <v>1.7E-08</v>
      </c>
      <c r="DC48" s="4">
        <v>3.91715254287</v>
      </c>
      <c r="DD48" s="4">
        <v>11.0457002639</v>
      </c>
      <c r="DE48">
        <f t="shared" si="26"/>
        <v>-1.5809772222963765E-08</v>
      </c>
      <c r="DF48">
        <f t="shared" si="27"/>
        <v>-1.5809805249788624E-08</v>
      </c>
      <c r="DG48">
        <f t="shared" si="28"/>
        <v>-1.580980524980434E-08</v>
      </c>
      <c r="DH48">
        <f t="shared" si="29"/>
        <v>-1.580980524980434E-08</v>
      </c>
      <c r="DJ48" s="4">
        <v>1.73E-09</v>
      </c>
      <c r="DK48" s="4">
        <v>6.23717119485</v>
      </c>
      <c r="DL48" s="4">
        <v>493.0424021651</v>
      </c>
      <c r="DM48">
        <f t="shared" si="30"/>
        <v>5.583499580878629E-11</v>
      </c>
      <c r="DN48">
        <f t="shared" si="31"/>
        <v>5.6242903816632825E-11</v>
      </c>
      <c r="DO48">
        <f t="shared" si="32"/>
        <v>5.6242904010848196E-11</v>
      </c>
      <c r="DP48">
        <f t="shared" si="33"/>
        <v>5.6242904010848196E-11</v>
      </c>
      <c r="EP48" s="4">
        <v>4.433E-08</v>
      </c>
      <c r="EQ48" s="4">
        <v>1.23386935925</v>
      </c>
      <c r="ER48" s="4">
        <v>38.1812197476</v>
      </c>
      <c r="ES48">
        <f t="shared" si="38"/>
        <v>-3.835858124850495E-08</v>
      </c>
      <c r="ET48">
        <f t="shared" si="39"/>
        <v>-3.835898719080625E-08</v>
      </c>
      <c r="EU48">
        <f t="shared" si="40"/>
        <v>-3.8358987190999496E-08</v>
      </c>
      <c r="EV48">
        <f t="shared" si="41"/>
        <v>-3.8358987190999496E-08</v>
      </c>
      <c r="EX48" s="4">
        <v>3.31E-09</v>
      </c>
      <c r="EY48" s="4">
        <v>4.48858774501</v>
      </c>
      <c r="EZ48" s="4">
        <v>460.5384408198</v>
      </c>
      <c r="FA48">
        <f t="shared" si="42"/>
        <v>-1.9627061341012716E-09</v>
      </c>
      <c r="FB48">
        <f t="shared" si="43"/>
        <v>-1.962118767982112E-09</v>
      </c>
      <c r="FC48">
        <f t="shared" si="44"/>
        <v>-1.962118767703296E-09</v>
      </c>
      <c r="FD48">
        <f t="shared" si="45"/>
        <v>-1.962118767703296E-09</v>
      </c>
      <c r="GL48" s="4">
        <v>5.0204E-06</v>
      </c>
      <c r="GM48" s="4">
        <v>1.38657803368</v>
      </c>
      <c r="GN48" s="4">
        <v>5.9378908332</v>
      </c>
      <c r="GO48">
        <f t="shared" si="54"/>
        <v>-2.6771848242924055E-06</v>
      </c>
      <c r="GP48">
        <f t="shared" si="55"/>
        <v>-2.6771968906161003E-06</v>
      </c>
      <c r="GQ48">
        <f t="shared" si="56"/>
        <v>-2.6771968906218343E-06</v>
      </c>
      <c r="GR48">
        <f t="shared" si="57"/>
        <v>-2.6771968906218343E-06</v>
      </c>
      <c r="GT48" s="4">
        <v>2.7756E-07</v>
      </c>
      <c r="GU48" s="4">
        <v>4.55583165091</v>
      </c>
      <c r="GV48" s="4">
        <v>7.1135470008</v>
      </c>
      <c r="GW48">
        <f t="shared" si="58"/>
        <v>-1.3672310678830044E-07</v>
      </c>
      <c r="GX48">
        <f t="shared" si="59"/>
        <v>-1.36723928940914E-07</v>
      </c>
      <c r="GY48">
        <f t="shared" si="60"/>
        <v>-1.3672392894130534E-07</v>
      </c>
      <c r="GZ48">
        <f t="shared" si="61"/>
        <v>-1.3672392894130534E-07</v>
      </c>
      <c r="HB48" s="4">
        <v>3.84E-08</v>
      </c>
      <c r="HC48" s="4">
        <v>3.7929038188</v>
      </c>
      <c r="HD48" s="4">
        <v>111.4301614968</v>
      </c>
      <c r="HE48">
        <f t="shared" si="62"/>
        <v>-4.963497170839321E-09</v>
      </c>
      <c r="HF48">
        <f t="shared" si="63"/>
        <v>-4.965527346649677E-09</v>
      </c>
      <c r="HG48">
        <f t="shared" si="64"/>
        <v>-4.965527347615027E-09</v>
      </c>
      <c r="HH48">
        <f t="shared" si="65"/>
        <v>-4.965527347615027E-09</v>
      </c>
    </row>
    <row r="49" spans="10:216" ht="12.75">
      <c r="J49" t="s">
        <v>73</v>
      </c>
      <c r="K49" t="s">
        <v>74</v>
      </c>
      <c r="L49" t="b">
        <f>AND(1986&lt;A2,A2&lt;=2005)</f>
        <v>0</v>
      </c>
      <c r="M49" s="4">
        <v>5.1145E-07</v>
      </c>
      <c r="N49" s="4">
        <v>0.28306864501</v>
      </c>
      <c r="O49" s="4">
        <v>5856.4776591154</v>
      </c>
      <c r="P49">
        <f t="shared" si="8"/>
        <v>-5.113101794128818E-07</v>
      </c>
      <c r="R49" s="4">
        <v>2.97E-08</v>
      </c>
      <c r="S49" s="4">
        <v>6.070263184930001</v>
      </c>
      <c r="T49" s="4">
        <v>4292.3308329504</v>
      </c>
      <c r="U49">
        <f t="shared" si="9"/>
        <v>2.5684651036496773E-08</v>
      </c>
      <c r="W49" s="4">
        <v>3.07E-09</v>
      </c>
      <c r="X49" s="4">
        <v>3.55343347416</v>
      </c>
      <c r="Y49" s="4">
        <v>8031.0922630584</v>
      </c>
      <c r="Z49">
        <f t="shared" si="10"/>
        <v>-5.265775735152157E-10</v>
      </c>
      <c r="AQ49" s="4">
        <v>1.478E-08</v>
      </c>
      <c r="AR49" s="4">
        <v>2.81808207569</v>
      </c>
      <c r="AS49" s="4">
        <v>25934.1243310894</v>
      </c>
      <c r="AT49">
        <f t="shared" si="13"/>
        <v>4.019317975321656E-09</v>
      </c>
      <c r="AV49" s="4">
        <v>7.9E-10</v>
      </c>
      <c r="AW49" s="4">
        <v>2.24085737326</v>
      </c>
      <c r="AX49" s="4">
        <v>1059.3819301892</v>
      </c>
      <c r="AY49">
        <f t="shared" si="14"/>
        <v>-7.673670121074937E-10</v>
      </c>
      <c r="BA49" s="4">
        <v>9E-11</v>
      </c>
      <c r="BB49" s="4">
        <v>5.94191743597</v>
      </c>
      <c r="BC49" s="4">
        <v>7632.9432596502</v>
      </c>
      <c r="BD49">
        <f t="shared" si="15"/>
        <v>-7.720246955353678E-11</v>
      </c>
      <c r="BP49" s="4">
        <v>1.7174E-07</v>
      </c>
      <c r="BQ49" s="4">
        <v>4.43315560735</v>
      </c>
      <c r="BR49" s="4">
        <v>10213.285546211</v>
      </c>
      <c r="BS49">
        <f t="shared" si="17"/>
        <v>1.7019061476967144E-07</v>
      </c>
      <c r="BU49" s="4">
        <v>9.28E-09</v>
      </c>
      <c r="BV49" s="4">
        <v>2.32420318751</v>
      </c>
      <c r="BW49" s="4">
        <v>10213.285546211</v>
      </c>
      <c r="BX49">
        <f t="shared" si="18"/>
        <v>-3.645652518214874E-09</v>
      </c>
      <c r="BZ49" s="4">
        <v>1E-09</v>
      </c>
      <c r="CA49" s="4">
        <v>1.14568935785</v>
      </c>
      <c r="CB49" s="4">
        <v>3894.1818295422</v>
      </c>
      <c r="CC49">
        <f t="shared" si="19"/>
        <v>9.27800956249937E-10</v>
      </c>
      <c r="CT49" s="4">
        <v>4.7229E-07</v>
      </c>
      <c r="CU49" s="4">
        <v>4.57373229818</v>
      </c>
      <c r="CV49" s="4">
        <v>46.2097904851</v>
      </c>
      <c r="CW49">
        <f t="shared" si="22"/>
        <v>3.695951270618563E-07</v>
      </c>
      <c r="CX49">
        <f t="shared" si="23"/>
        <v>3.6958862575508774E-07</v>
      </c>
      <c r="CY49">
        <f t="shared" si="24"/>
        <v>3.6958862575199554E-07</v>
      </c>
      <c r="CZ49">
        <f t="shared" si="25"/>
        <v>3.6958862575199554E-07</v>
      </c>
      <c r="DB49" s="4">
        <v>1.776E-08</v>
      </c>
      <c r="DC49" s="4">
        <v>3.86571077241</v>
      </c>
      <c r="DD49" s="4">
        <v>395.578702239</v>
      </c>
      <c r="DE49">
        <f t="shared" si="26"/>
        <v>1.718657652355843E-08</v>
      </c>
      <c r="DF49">
        <f t="shared" si="27"/>
        <v>1.7185728924346245E-08</v>
      </c>
      <c r="DG49">
        <f t="shared" si="28"/>
        <v>1.7185728923944924E-08</v>
      </c>
      <c r="DH49">
        <f t="shared" si="29"/>
        <v>1.7185728923944924E-08</v>
      </c>
      <c r="DJ49" s="4">
        <v>2.17E-09</v>
      </c>
      <c r="DK49" s="4">
        <v>1.46218158211</v>
      </c>
      <c r="DL49" s="4">
        <v>71.8126531507</v>
      </c>
      <c r="DM49">
        <f t="shared" si="30"/>
        <v>6.697414873912837E-10</v>
      </c>
      <c r="DN49">
        <f t="shared" si="31"/>
        <v>6.69670564624375E-10</v>
      </c>
      <c r="DO49">
        <f t="shared" si="32"/>
        <v>6.69670564590584E-10</v>
      </c>
      <c r="DP49">
        <f t="shared" si="33"/>
        <v>6.69670564590584E-10</v>
      </c>
      <c r="DZ49" s="12"/>
      <c r="EA49" s="12"/>
      <c r="EB49" s="12"/>
      <c r="EH49" s="12"/>
      <c r="EI49" s="12"/>
      <c r="EJ49" s="12"/>
      <c r="EP49" s="4">
        <v>3.762E-08</v>
      </c>
      <c r="EQ49" s="4">
        <v>4.83940791709</v>
      </c>
      <c r="ER49" s="4">
        <v>491.5579294568</v>
      </c>
      <c r="ES49">
        <f t="shared" si="38"/>
        <v>3.2070259772732834E-08</v>
      </c>
      <c r="ET49">
        <f t="shared" si="39"/>
        <v>3.206563340475371E-08</v>
      </c>
      <c r="EU49">
        <f t="shared" si="40"/>
        <v>3.206563340255284E-08</v>
      </c>
      <c r="EV49">
        <f t="shared" si="41"/>
        <v>3.206563340255284E-08</v>
      </c>
      <c r="EX49" s="4">
        <v>4.14E-09</v>
      </c>
      <c r="EY49" s="4">
        <v>1.03543720726</v>
      </c>
      <c r="EZ49" s="4">
        <v>70.3281804424</v>
      </c>
      <c r="FA49">
        <f t="shared" si="42"/>
        <v>-2.980865157646988E-09</v>
      </c>
      <c r="FB49">
        <f t="shared" si="43"/>
        <v>-2.9809618328261388E-09</v>
      </c>
      <c r="FC49">
        <f t="shared" si="44"/>
        <v>-2.980961832871864E-09</v>
      </c>
      <c r="FD49">
        <f t="shared" si="45"/>
        <v>-2.980961832871864E-09</v>
      </c>
      <c r="FV49" s="12"/>
      <c r="FW49" s="12"/>
      <c r="FX49" s="12"/>
      <c r="GL49" s="4">
        <v>5.30357E-06</v>
      </c>
      <c r="GM49" s="4">
        <v>4.24059166485</v>
      </c>
      <c r="GN49" s="4">
        <v>111.4301614968</v>
      </c>
      <c r="GO49">
        <f t="shared" si="54"/>
        <v>1.6585935253344584E-06</v>
      </c>
      <c r="GP49">
        <f t="shared" si="55"/>
        <v>1.6583249377887636E-06</v>
      </c>
      <c r="GQ49">
        <f t="shared" si="56"/>
        <v>1.6583249376610484E-06</v>
      </c>
      <c r="GR49">
        <f t="shared" si="57"/>
        <v>1.6583249376610484E-06</v>
      </c>
      <c r="GT49" s="4">
        <v>2.7475E-07</v>
      </c>
      <c r="GU49" s="4">
        <v>0.97228280623</v>
      </c>
      <c r="GV49" s="4">
        <v>33.9402499438</v>
      </c>
      <c r="GW49">
        <f t="shared" si="58"/>
        <v>2.56452943937092E-07</v>
      </c>
      <c r="GX49">
        <f t="shared" si="59"/>
        <v>2.564513428871436E-07</v>
      </c>
      <c r="GY49">
        <f t="shared" si="60"/>
        <v>2.5645134288638705E-07</v>
      </c>
      <c r="GZ49">
        <f t="shared" si="61"/>
        <v>2.5645134288638705E-07</v>
      </c>
      <c r="HB49" s="4">
        <v>4.142E-08</v>
      </c>
      <c r="HC49" s="4">
        <v>1.70293820961</v>
      </c>
      <c r="HD49" s="4">
        <v>983.1158589136</v>
      </c>
      <c r="HE49">
        <f t="shared" si="62"/>
        <v>-3.892687856616818E-08</v>
      </c>
      <c r="HF49">
        <f t="shared" si="63"/>
        <v>-3.893353190592045E-08</v>
      </c>
      <c r="HG49">
        <f t="shared" si="64"/>
        <v>-3.893353190908294E-08</v>
      </c>
      <c r="HH49">
        <f t="shared" si="65"/>
        <v>-3.893353190908294E-08</v>
      </c>
    </row>
    <row r="50" spans="1:216" ht="12.75">
      <c r="A50" s="3" t="s">
        <v>88</v>
      </c>
      <c r="B50" s="6" t="s">
        <v>186</v>
      </c>
      <c r="C50" s="3" t="s">
        <v>187</v>
      </c>
      <c r="D50" s="3" t="s">
        <v>88</v>
      </c>
      <c r="E50" s="3" t="s">
        <v>88</v>
      </c>
      <c r="F50" s="3" t="s">
        <v>88</v>
      </c>
      <c r="J50" t="s">
        <v>58</v>
      </c>
      <c r="K50">
        <f>K3-2000</f>
        <v>-7999.958333333333</v>
      </c>
      <c r="M50" s="4">
        <v>5.5577E-07</v>
      </c>
      <c r="N50" s="4">
        <v>3.47006009062</v>
      </c>
      <c r="O50" s="4">
        <v>6279.5527316424</v>
      </c>
      <c r="P50">
        <f t="shared" si="8"/>
        <v>-3.16479889784717E-07</v>
      </c>
      <c r="R50" s="4">
        <v>2.9E-08</v>
      </c>
      <c r="S50" s="4">
        <v>2.32464208411</v>
      </c>
      <c r="T50" s="4">
        <v>20.3553193988</v>
      </c>
      <c r="U50">
        <f t="shared" si="9"/>
        <v>-2.7762011239215575E-08</v>
      </c>
      <c r="W50" s="4">
        <v>3.95E-09</v>
      </c>
      <c r="X50" s="4">
        <v>4.93701776616</v>
      </c>
      <c r="Y50" s="4">
        <v>7632.9432596502</v>
      </c>
      <c r="Z50">
        <f t="shared" si="10"/>
        <v>-3.5304402507925827E-09</v>
      </c>
      <c r="AQ50" s="4">
        <v>1.481E-08</v>
      </c>
      <c r="AR50" s="4">
        <v>3.65823554806</v>
      </c>
      <c r="AS50" s="4">
        <v>11506.7697697936</v>
      </c>
      <c r="AT50">
        <f t="shared" si="13"/>
        <v>1.471942924291815E-08</v>
      </c>
      <c r="AV50" s="4">
        <v>9.7E-10</v>
      </c>
      <c r="AW50" s="4">
        <v>5.50959692365</v>
      </c>
      <c r="AX50" s="4">
        <v>29864.334027309</v>
      </c>
      <c r="AY50">
        <f t="shared" si="14"/>
        <v>1.2415866608753888E-10</v>
      </c>
      <c r="BP50" s="4">
        <v>1.619E-07</v>
      </c>
      <c r="BQ50" s="4">
        <v>5.23160507859</v>
      </c>
      <c r="BR50" s="4">
        <v>17789.845619785</v>
      </c>
      <c r="BS50">
        <f t="shared" si="17"/>
        <v>-1.4356196327449158E-07</v>
      </c>
      <c r="BU50" s="4">
        <v>1.077E-08</v>
      </c>
      <c r="BV50" s="4">
        <v>5.82812169132</v>
      </c>
      <c r="BW50" s="4">
        <v>12036.4607348882</v>
      </c>
      <c r="BX50">
        <f t="shared" si="18"/>
        <v>1.0318081551043547E-08</v>
      </c>
      <c r="BZ50" s="4">
        <v>1.29E-09</v>
      </c>
      <c r="CA50" s="4">
        <v>0.76540016965</v>
      </c>
      <c r="CB50" s="4">
        <v>553.5694028424</v>
      </c>
      <c r="CC50">
        <f t="shared" si="19"/>
        <v>-4.768488577610884E-10</v>
      </c>
      <c r="CT50" s="4">
        <v>3.9124E-07</v>
      </c>
      <c r="CU50" s="4">
        <v>1.6656935605</v>
      </c>
      <c r="CV50" s="4">
        <v>213.299095438</v>
      </c>
      <c r="CW50">
        <f t="shared" si="22"/>
        <v>-1.4402317718149372E-07</v>
      </c>
      <c r="CX50">
        <f t="shared" si="23"/>
        <v>-1.4406030186472272E-07</v>
      </c>
      <c r="CY50">
        <f t="shared" si="24"/>
        <v>-1.440603018823394E-07</v>
      </c>
      <c r="CZ50">
        <f t="shared" si="25"/>
        <v>-1.440603018823394E-07</v>
      </c>
      <c r="DB50" s="4">
        <v>1.644E-08</v>
      </c>
      <c r="DC50" s="4">
        <v>0.15855999051</v>
      </c>
      <c r="DD50" s="4">
        <v>152.5321425512</v>
      </c>
      <c r="DE50">
        <f t="shared" si="26"/>
        <v>6.9422823894925555E-09</v>
      </c>
      <c r="DF50">
        <f t="shared" si="27"/>
        <v>6.941194758299671E-09</v>
      </c>
      <c r="DG50">
        <f t="shared" si="28"/>
        <v>6.941194757781229E-09</v>
      </c>
      <c r="DH50">
        <f t="shared" si="29"/>
        <v>6.941194757781229E-09</v>
      </c>
      <c r="DJ50" s="4">
        <v>1.78E-09</v>
      </c>
      <c r="DK50" s="4">
        <v>0.34928799031</v>
      </c>
      <c r="DL50" s="4">
        <v>1028.3624415522</v>
      </c>
      <c r="DM50">
        <f t="shared" si="30"/>
        <v>-2.0598610589963452E-10</v>
      </c>
      <c r="DN50">
        <f t="shared" si="31"/>
        <v>-2.068560391868953E-10</v>
      </c>
      <c r="DO50">
        <f t="shared" si="32"/>
        <v>-2.0685603959852583E-10</v>
      </c>
      <c r="DP50">
        <f t="shared" si="33"/>
        <v>-2.0685603959852583E-10</v>
      </c>
      <c r="EP50" s="4">
        <v>2.606E-08</v>
      </c>
      <c r="EQ50" s="4">
        <v>1.20956732792</v>
      </c>
      <c r="ER50" s="4">
        <v>451.9404211107</v>
      </c>
      <c r="ES50">
        <f t="shared" si="38"/>
        <v>4.279660827676104E-09</v>
      </c>
      <c r="ET50">
        <f t="shared" si="39"/>
        <v>4.274101957846828E-09</v>
      </c>
      <c r="EU50">
        <f t="shared" si="40"/>
        <v>4.274101955204833E-09</v>
      </c>
      <c r="EV50">
        <f t="shared" si="41"/>
        <v>4.274101955204833E-09</v>
      </c>
      <c r="EX50" s="4">
        <v>3.1E-09</v>
      </c>
      <c r="EY50" s="4">
        <v>0.51297445145</v>
      </c>
      <c r="EZ50" s="4">
        <v>37.1698277913</v>
      </c>
      <c r="FA50">
        <f t="shared" si="42"/>
        <v>1.2750854179318045E-10</v>
      </c>
      <c r="FB50">
        <f t="shared" si="43"/>
        <v>1.2745345537432215E-10</v>
      </c>
      <c r="FC50">
        <f t="shared" si="44"/>
        <v>1.2745345534808838E-10</v>
      </c>
      <c r="FD50">
        <f t="shared" si="45"/>
        <v>1.2745345534808838E-10</v>
      </c>
      <c r="GD50" s="12"/>
      <c r="GE50" s="12"/>
      <c r="GF50" s="12"/>
      <c r="GL50" s="4">
        <v>4.37096E-06</v>
      </c>
      <c r="GM50" s="4">
        <v>2.27029212923</v>
      </c>
      <c r="GN50" s="4">
        <v>1550.939859646</v>
      </c>
      <c r="GO50">
        <f t="shared" si="54"/>
        <v>-1.7331795308977768E-06</v>
      </c>
      <c r="GP50">
        <f t="shared" si="55"/>
        <v>-1.7361567903611877E-06</v>
      </c>
      <c r="GQ50">
        <f t="shared" si="56"/>
        <v>-1.7361567917767341E-06</v>
      </c>
      <c r="GR50">
        <f t="shared" si="57"/>
        <v>-1.7361567917767341E-06</v>
      </c>
      <c r="GT50" s="4">
        <v>2.4944E-07</v>
      </c>
      <c r="GU50" s="4">
        <v>3.10083391185</v>
      </c>
      <c r="GV50" s="4">
        <v>144.1465711632</v>
      </c>
      <c r="GW50">
        <f t="shared" si="58"/>
        <v>2.4318328916709806E-07</v>
      </c>
      <c r="GX50">
        <f t="shared" si="59"/>
        <v>2.431794595068261E-07</v>
      </c>
      <c r="GY50">
        <f t="shared" si="60"/>
        <v>2.431794595050078E-07</v>
      </c>
      <c r="GZ50">
        <f t="shared" si="61"/>
        <v>2.431794595050078E-07</v>
      </c>
      <c r="HB50" s="4">
        <v>3.296E-08</v>
      </c>
      <c r="HC50" s="4">
        <v>1.07748822909</v>
      </c>
      <c r="HD50" s="4">
        <v>505.7850234584</v>
      </c>
      <c r="HE50">
        <f t="shared" si="62"/>
        <v>1.0262570142473988E-08</v>
      </c>
      <c r="HF50">
        <f t="shared" si="63"/>
        <v>1.0270149845708098E-08</v>
      </c>
      <c r="HG50">
        <f t="shared" si="64"/>
        <v>1.0270149849311396E-08</v>
      </c>
      <c r="HH50">
        <f t="shared" si="65"/>
        <v>1.0270149849311396E-08</v>
      </c>
    </row>
    <row r="51" spans="10:216" ht="12.75">
      <c r="J51" t="s">
        <v>51</v>
      </c>
      <c r="K51">
        <f>63.86+K50*(0.3345+K50*(-0.060374+K50*(0.0017275+K50*(0.000651814+0.00002373599*K50))))</f>
        <v>-775091779629233.4</v>
      </c>
      <c r="L51">
        <f>K51*L49</f>
        <v>0</v>
      </c>
      <c r="M51" s="4">
        <v>4.1036E-07</v>
      </c>
      <c r="N51" s="4">
        <v>5.36817351402</v>
      </c>
      <c r="O51" s="4">
        <v>8429.2412664666</v>
      </c>
      <c r="P51">
        <f t="shared" si="8"/>
        <v>-2.656849127968202E-07</v>
      </c>
      <c r="R51" s="4">
        <v>3.504E-08</v>
      </c>
      <c r="S51" s="4">
        <v>4.79975694359</v>
      </c>
      <c r="T51" s="4">
        <v>6279.5527316424</v>
      </c>
      <c r="U51">
        <f t="shared" si="9"/>
        <v>-3.273507437399448E-08</v>
      </c>
      <c r="W51" s="4">
        <v>3.14E-09</v>
      </c>
      <c r="X51" s="4">
        <v>3.18093696547</v>
      </c>
      <c r="Y51" s="4">
        <v>2352.8661537718</v>
      </c>
      <c r="Z51">
        <f t="shared" si="10"/>
        <v>1.1072388227553346E-09</v>
      </c>
      <c r="AQ51" s="4">
        <v>1.693E-08</v>
      </c>
      <c r="AR51" s="4">
        <v>4.95689385293</v>
      </c>
      <c r="AS51" s="4">
        <v>156475.290247995</v>
      </c>
      <c r="AT51">
        <f t="shared" si="13"/>
        <v>-1.668503657757226E-08</v>
      </c>
      <c r="AV51" s="4">
        <v>7.2E-10</v>
      </c>
      <c r="AW51" s="4">
        <v>0.21891639822</v>
      </c>
      <c r="AX51" s="4">
        <v>21228.3920235458</v>
      </c>
      <c r="AY51">
        <f t="shared" si="14"/>
        <v>1.259108761644448E-10</v>
      </c>
      <c r="BP51" s="4">
        <v>1.7314E-07</v>
      </c>
      <c r="BQ51" s="4">
        <v>6.15200787916</v>
      </c>
      <c r="BR51" s="4">
        <v>16730.4636895958</v>
      </c>
      <c r="BS51">
        <f t="shared" si="17"/>
        <v>-1.6730788129462013E-07</v>
      </c>
      <c r="BU51" s="4">
        <v>9.16E-09</v>
      </c>
      <c r="BV51" s="4">
        <v>0.76613009583</v>
      </c>
      <c r="BW51" s="4">
        <v>16730.4636895958</v>
      </c>
      <c r="BX51">
        <f t="shared" si="18"/>
        <v>-3.678122025608943E-09</v>
      </c>
      <c r="BZ51" s="4">
        <v>1.09E-09</v>
      </c>
      <c r="CA51" s="4">
        <v>5.41063597567</v>
      </c>
      <c r="CB51" s="4">
        <v>6256.7775301916</v>
      </c>
      <c r="CC51">
        <f t="shared" si="19"/>
        <v>-6.242478142295655E-10</v>
      </c>
      <c r="CT51" s="4">
        <v>4.7728E-07</v>
      </c>
      <c r="CU51" s="4">
        <v>0.12906212461</v>
      </c>
      <c r="CV51" s="4">
        <v>484.444382456</v>
      </c>
      <c r="CW51">
        <f t="shared" si="22"/>
        <v>8.99223028929342E-08</v>
      </c>
      <c r="CX51">
        <f t="shared" si="23"/>
        <v>9.003095025258611E-08</v>
      </c>
      <c r="CY51">
        <f t="shared" si="24"/>
        <v>9.003095030416729E-08</v>
      </c>
      <c r="CZ51">
        <f t="shared" si="25"/>
        <v>9.003095030416729E-08</v>
      </c>
      <c r="DB51" s="4">
        <v>1.646E-08</v>
      </c>
      <c r="DC51" s="4">
        <v>3.34591387314</v>
      </c>
      <c r="DD51" s="4">
        <v>44.7253177768</v>
      </c>
      <c r="DE51">
        <f t="shared" si="26"/>
        <v>-1.402476457791901E-08</v>
      </c>
      <c r="DF51">
        <f t="shared" si="27"/>
        <v>-1.4024948959524908E-08</v>
      </c>
      <c r="DG51">
        <f t="shared" si="28"/>
        <v>-1.4024948959612574E-08</v>
      </c>
      <c r="DH51">
        <f t="shared" si="29"/>
        <v>-1.4024948959612574E-08</v>
      </c>
      <c r="DJ51" s="4">
        <v>1.69E-09</v>
      </c>
      <c r="DK51" s="4">
        <v>4.91086673212</v>
      </c>
      <c r="DL51" s="4">
        <v>166.5680400911</v>
      </c>
      <c r="DM51">
        <f t="shared" si="30"/>
        <v>-4.709227901241803E-10</v>
      </c>
      <c r="DN51">
        <f t="shared" si="31"/>
        <v>-4.710521446739884E-10</v>
      </c>
      <c r="DO51">
        <f t="shared" si="32"/>
        <v>-4.710521447356169E-10</v>
      </c>
      <c r="DP51">
        <f t="shared" si="33"/>
        <v>-4.710521447356169E-10</v>
      </c>
      <c r="EP51" s="4">
        <v>2.537E-08</v>
      </c>
      <c r="EQ51" s="4">
        <v>2.18628045751</v>
      </c>
      <c r="ER51" s="4">
        <v>454.9093665273</v>
      </c>
      <c r="ES51">
        <f t="shared" si="38"/>
        <v>1.4704269892504656E-08</v>
      </c>
      <c r="ET51">
        <f t="shared" si="39"/>
        <v>1.4708769547190123E-08</v>
      </c>
      <c r="EU51">
        <f t="shared" si="40"/>
        <v>1.4708769549323938E-08</v>
      </c>
      <c r="EV51">
        <f t="shared" si="41"/>
        <v>1.4708769549323938E-08</v>
      </c>
      <c r="EX51" s="4">
        <v>2.87E-09</v>
      </c>
      <c r="EY51" s="4">
        <v>2.183516518</v>
      </c>
      <c r="EZ51" s="4">
        <v>491.5579294568</v>
      </c>
      <c r="FA51">
        <f t="shared" si="42"/>
        <v>-2.864053209681601E-09</v>
      </c>
      <c r="FB51">
        <f t="shared" si="43"/>
        <v>-2.8640096987772705E-09</v>
      </c>
      <c r="FC51">
        <f t="shared" si="44"/>
        <v>-2.8640096987565377E-09</v>
      </c>
      <c r="FD51">
        <f t="shared" si="45"/>
        <v>-2.8640096987565377E-09</v>
      </c>
      <c r="FN51" s="12"/>
      <c r="FO51" s="12"/>
      <c r="FP51" s="12"/>
      <c r="GL51" s="4">
        <v>4.0025E-06</v>
      </c>
      <c r="GM51" s="4">
        <v>1.25609325435</v>
      </c>
      <c r="GN51" s="4">
        <v>8.0767548473</v>
      </c>
      <c r="GO51">
        <f t="shared" si="54"/>
        <v>3.464007309404719E-06</v>
      </c>
      <c r="GP51">
        <f t="shared" si="55"/>
        <v>3.4639995603838663E-06</v>
      </c>
      <c r="GQ51">
        <f t="shared" si="56"/>
        <v>3.4639995603801906E-06</v>
      </c>
      <c r="GR51">
        <f t="shared" si="57"/>
        <v>3.4639995603801906E-06</v>
      </c>
      <c r="GT51" s="4">
        <v>2.5958E-07</v>
      </c>
      <c r="GU51" s="4">
        <v>2.99724758632</v>
      </c>
      <c r="GV51" s="4">
        <v>60.7669528868</v>
      </c>
      <c r="GW51">
        <f t="shared" si="58"/>
        <v>2.0230360094092908E-07</v>
      </c>
      <c r="GX51">
        <f t="shared" si="59"/>
        <v>2.0230832998711673E-07</v>
      </c>
      <c r="GY51">
        <f t="shared" si="60"/>
        <v>2.023083299893633E-07</v>
      </c>
      <c r="GZ51">
        <f t="shared" si="61"/>
        <v>2.023083299893633E-07</v>
      </c>
      <c r="HB51" s="4">
        <v>4.008E-08</v>
      </c>
      <c r="HC51" s="4">
        <v>0.30663868827</v>
      </c>
      <c r="HD51" s="4">
        <v>494.7393231945</v>
      </c>
      <c r="HE51">
        <f t="shared" si="62"/>
        <v>2.546100120204141E-08</v>
      </c>
      <c r="HF51">
        <f t="shared" si="63"/>
        <v>2.546832791736725E-08</v>
      </c>
      <c r="HG51">
        <f t="shared" si="64"/>
        <v>2.5468327920857465E-08</v>
      </c>
      <c r="HH51">
        <f t="shared" si="65"/>
        <v>2.5468327920857465E-08</v>
      </c>
    </row>
    <row r="52" spans="1:236" s="7" customFormat="1" ht="12.75">
      <c r="A52" t="s">
        <v>0</v>
      </c>
      <c r="B52" t="s">
        <v>1</v>
      </c>
      <c r="C52" t="s">
        <v>191</v>
      </c>
      <c r="D52"/>
      <c r="E52"/>
      <c r="F52"/>
      <c r="M52" s="4">
        <v>5.1605E-07</v>
      </c>
      <c r="N52" s="4">
        <v>1.33282746983</v>
      </c>
      <c r="O52" s="4">
        <v>1748.016413067</v>
      </c>
      <c r="P52">
        <f t="shared" si="8"/>
        <v>-3.8591457928399414E-07</v>
      </c>
      <c r="R52" s="4">
        <v>2.95E-08</v>
      </c>
      <c r="S52" s="4">
        <v>1.43108874817</v>
      </c>
      <c r="T52" s="4">
        <v>5746.271337896</v>
      </c>
      <c r="U52">
        <f t="shared" si="9"/>
        <v>2.949631718523408E-08</v>
      </c>
      <c r="W52" s="4">
        <v>2.82E-09</v>
      </c>
      <c r="X52" s="4">
        <v>4.41936437052</v>
      </c>
      <c r="Y52" s="4">
        <v>9437.762934887</v>
      </c>
      <c r="Z52">
        <f t="shared" si="10"/>
        <v>-2.5076669300749054E-09</v>
      </c>
      <c r="AB52" s="4"/>
      <c r="AC52" s="4"/>
      <c r="AD52" s="4"/>
      <c r="AG52" s="4"/>
      <c r="AH52" s="4"/>
      <c r="AI52" s="4"/>
      <c r="AL52" s="4"/>
      <c r="AM52" s="4"/>
      <c r="AN52" s="4"/>
      <c r="AQ52" s="4">
        <v>1.183E-08</v>
      </c>
      <c r="AR52" s="4">
        <v>1.29343061246</v>
      </c>
      <c r="AS52" s="4">
        <v>775.522611324</v>
      </c>
      <c r="AT52">
        <f t="shared" si="13"/>
        <v>3.703095620248901E-09</v>
      </c>
      <c r="AV52" s="4">
        <v>7.1E-10</v>
      </c>
      <c r="AW52" s="4">
        <v>2.86755026812</v>
      </c>
      <c r="AX52" s="4">
        <v>6681.2248533996</v>
      </c>
      <c r="AY52">
        <f t="shared" si="14"/>
        <v>3.671984147858045E-10</v>
      </c>
      <c r="BA52" s="4"/>
      <c r="BB52" s="4"/>
      <c r="BC52" s="4"/>
      <c r="BF52" s="4"/>
      <c r="BG52" s="4"/>
      <c r="BH52" s="4"/>
      <c r="BK52" s="4"/>
      <c r="BL52" s="4"/>
      <c r="BM52" s="4"/>
      <c r="BP52" s="4">
        <v>1.3814E-07</v>
      </c>
      <c r="BQ52" s="4">
        <v>5.18962074032</v>
      </c>
      <c r="BR52" s="4">
        <v>8031.0922630584</v>
      </c>
      <c r="BS52">
        <f t="shared" si="17"/>
        <v>-1.342536178632785E-07</v>
      </c>
      <c r="BU52" s="4">
        <v>8.77E-09</v>
      </c>
      <c r="BV52" s="4">
        <v>1.50137505051</v>
      </c>
      <c r="BW52" s="4">
        <v>11926.2544136688</v>
      </c>
      <c r="BX52">
        <f t="shared" si="18"/>
        <v>-7.653449154658798E-09</v>
      </c>
      <c r="BZ52" s="4">
        <v>7.5E-10</v>
      </c>
      <c r="CA52" s="4">
        <v>5.84804322893</v>
      </c>
      <c r="CB52" s="4">
        <v>242.728603974</v>
      </c>
      <c r="CC52">
        <f t="shared" si="19"/>
        <v>5.645125471406601E-10</v>
      </c>
      <c r="CE52" s="4"/>
      <c r="CF52" s="4"/>
      <c r="CG52" s="4"/>
      <c r="CJ52" s="4"/>
      <c r="CK52" s="4"/>
      <c r="CL52" s="4"/>
      <c r="CO52" s="4"/>
      <c r="CP52" s="4"/>
      <c r="CQ52" s="4"/>
      <c r="CT52" s="12">
        <v>4.6858E-07</v>
      </c>
      <c r="CU52" s="12">
        <v>3.01699530327</v>
      </c>
      <c r="CV52" s="12">
        <v>498.6714764576</v>
      </c>
      <c r="CW52">
        <f t="shared" si="22"/>
        <v>-4.296346451760686E-07</v>
      </c>
      <c r="CX52">
        <f t="shared" si="23"/>
        <v>-4.2967925938664876E-07</v>
      </c>
      <c r="CY52">
        <f t="shared" si="24"/>
        <v>-4.2967925940781527E-07</v>
      </c>
      <c r="CZ52">
        <f t="shared" si="25"/>
        <v>-4.2967925940781527E-07</v>
      </c>
      <c r="DB52" s="12">
        <v>1.876E-08</v>
      </c>
      <c r="DC52" s="12">
        <v>2.59784179105</v>
      </c>
      <c r="DD52" s="12">
        <v>33.9402499438</v>
      </c>
      <c r="DE52">
        <f t="shared" si="26"/>
        <v>5.763020975074274E-09</v>
      </c>
      <c r="DF52">
        <f t="shared" si="27"/>
        <v>5.763310897571933E-09</v>
      </c>
      <c r="DG52">
        <f t="shared" si="28"/>
        <v>5.763310897708932E-09</v>
      </c>
      <c r="DH52">
        <f t="shared" si="29"/>
        <v>5.763310897708932E-09</v>
      </c>
      <c r="DJ52" s="12">
        <v>1.57E-09</v>
      </c>
      <c r="DK52" s="12">
        <v>5.89200571154</v>
      </c>
      <c r="DL52" s="12">
        <v>169.5369855077</v>
      </c>
      <c r="DM52">
        <f t="shared" si="30"/>
        <v>1.3704909757676213E-09</v>
      </c>
      <c r="DN52">
        <f t="shared" si="31"/>
        <v>1.3705531032792539E-09</v>
      </c>
      <c r="DO52">
        <f t="shared" si="32"/>
        <v>1.3705531033088556E-09</v>
      </c>
      <c r="DP52">
        <f t="shared" si="33"/>
        <v>1.3705531033088556E-09</v>
      </c>
      <c r="DR52" s="4"/>
      <c r="DS52" s="4"/>
      <c r="DT52" s="4"/>
      <c r="DZ52" s="4"/>
      <c r="EA52" s="4"/>
      <c r="EB52" s="4"/>
      <c r="EH52" s="4"/>
      <c r="EI52" s="4"/>
      <c r="EJ52" s="4"/>
      <c r="EP52" s="12">
        <v>2.328E-08</v>
      </c>
      <c r="EQ52" s="12">
        <v>5.19779918719</v>
      </c>
      <c r="ER52" s="12">
        <v>72.0732855816</v>
      </c>
      <c r="ES52">
        <f t="shared" si="38"/>
        <v>2.1500190802850122E-08</v>
      </c>
      <c r="ET52">
        <f t="shared" si="39"/>
        <v>2.150049865756068E-08</v>
      </c>
      <c r="EU52">
        <f t="shared" si="40"/>
        <v>2.150049865770682E-08</v>
      </c>
      <c r="EV52">
        <f t="shared" si="41"/>
        <v>2.150049865770682E-08</v>
      </c>
      <c r="EX52" s="12">
        <v>2.74E-09</v>
      </c>
      <c r="EY52" s="12">
        <v>6.11504724934</v>
      </c>
      <c r="EZ52" s="12">
        <v>522.5774180938</v>
      </c>
      <c r="FA52">
        <f t="shared" si="42"/>
        <v>-1.984713256721306E-09</v>
      </c>
      <c r="FB52">
        <f t="shared" si="43"/>
        <v>-1.985185534017701E-09</v>
      </c>
      <c r="FC52">
        <f t="shared" si="44"/>
        <v>-1.9851855342427103E-09</v>
      </c>
      <c r="FD52">
        <f t="shared" si="45"/>
        <v>-1.9851855342427103E-09</v>
      </c>
      <c r="FF52" s="4"/>
      <c r="FG52" s="4"/>
      <c r="FH52" s="4"/>
      <c r="FI52"/>
      <c r="FJ52"/>
      <c r="FK52"/>
      <c r="FL52"/>
      <c r="FN52" s="4"/>
      <c r="FO52" s="4"/>
      <c r="FP52" s="4"/>
      <c r="FV52" s="4"/>
      <c r="FW52" s="4"/>
      <c r="FX52" s="4"/>
      <c r="GD52" s="4"/>
      <c r="GE52" s="4"/>
      <c r="GF52" s="4"/>
      <c r="GL52" s="12">
        <v>4.21011E-06</v>
      </c>
      <c r="GM52" s="12">
        <v>1.89084929506</v>
      </c>
      <c r="GN52" s="12">
        <v>30.7106720963</v>
      </c>
      <c r="GO52">
        <f t="shared" si="54"/>
        <v>1.307977851052205E-06</v>
      </c>
      <c r="GP52">
        <f t="shared" si="55"/>
        <v>1.308036654257599E-06</v>
      </c>
      <c r="GQ52">
        <f t="shared" si="56"/>
        <v>1.3080366542854645E-06</v>
      </c>
      <c r="GR52">
        <f t="shared" si="57"/>
        <v>1.3080366542854645E-06</v>
      </c>
      <c r="GT52" s="12">
        <v>2.1369E-07</v>
      </c>
      <c r="GU52" s="12">
        <v>4.71270048898</v>
      </c>
      <c r="GV52" s="12">
        <v>278.2588340188</v>
      </c>
      <c r="GW52">
        <f t="shared" si="58"/>
        <v>-2.0921939851634382E-07</v>
      </c>
      <c r="GX52">
        <f t="shared" si="59"/>
        <v>-2.0921360750360292E-07</v>
      </c>
      <c r="GY52">
        <f t="shared" si="60"/>
        <v>-2.0921360750085266E-07</v>
      </c>
      <c r="GZ52">
        <f t="shared" si="61"/>
        <v>-2.0921360750085266E-07</v>
      </c>
      <c r="HB52" s="12">
        <v>3.974E-08</v>
      </c>
      <c r="HC52" s="12">
        <v>5.9735178384</v>
      </c>
      <c r="HD52" s="12">
        <v>488.3765357191</v>
      </c>
      <c r="HE52">
        <f t="shared" si="62"/>
        <v>2.4643791851360774E-08</v>
      </c>
      <c r="HF52">
        <f t="shared" si="63"/>
        <v>2.465107630043143E-08</v>
      </c>
      <c r="HG52">
        <f t="shared" si="64"/>
        <v>2.4651076303890045E-08</v>
      </c>
      <c r="HH52">
        <f t="shared" si="65"/>
        <v>2.4651076303890045E-08</v>
      </c>
      <c r="HJ52" s="4"/>
      <c r="HK52" s="4"/>
      <c r="HL52" s="4"/>
      <c r="HR52" s="4"/>
      <c r="HS52" s="4"/>
      <c r="HT52" s="4"/>
      <c r="HZ52" s="12"/>
      <c r="IA52" s="12"/>
      <c r="IB52" s="12"/>
    </row>
    <row r="53" spans="1:216" ht="12.75">
      <c r="A53">
        <v>0</v>
      </c>
      <c r="B53">
        <f>0.0057755183*A53</f>
        <v>0</v>
      </c>
      <c r="C53">
        <f>$E$16-B53/365250</f>
        <v>-7.99983089754354</v>
      </c>
      <c r="J53" t="s">
        <v>75</v>
      </c>
      <c r="K53" t="s">
        <v>76</v>
      </c>
      <c r="L53" t="b">
        <f>AND(2005&lt;A2,A2&lt;=2050)</f>
        <v>0</v>
      </c>
      <c r="M53" s="4">
        <v>5.1992E-07</v>
      </c>
      <c r="N53" s="4">
        <v>0.18914945834</v>
      </c>
      <c r="O53" s="4">
        <v>12139.5535091068</v>
      </c>
      <c r="P53">
        <f t="shared" si="8"/>
        <v>1.5206112974300207E-07</v>
      </c>
      <c r="R53" s="4">
        <v>2.697E-08</v>
      </c>
      <c r="S53" s="4">
        <v>4.80368225199</v>
      </c>
      <c r="T53" s="4">
        <v>7234.794256242</v>
      </c>
      <c r="U53">
        <f t="shared" si="9"/>
        <v>-1.3450490383372714E-08</v>
      </c>
      <c r="W53" s="4">
        <v>2.76E-09</v>
      </c>
      <c r="X53" s="4">
        <v>2.71314254553</v>
      </c>
      <c r="Y53" s="4">
        <v>3894.1818295422</v>
      </c>
      <c r="Z53">
        <f t="shared" si="10"/>
        <v>-1.021121973393283E-09</v>
      </c>
      <c r="AQ53" s="4">
        <v>1.114E-08</v>
      </c>
      <c r="AR53" s="4">
        <v>2.37889311846</v>
      </c>
      <c r="AS53" s="4">
        <v>3738.761430108</v>
      </c>
      <c r="AT53">
        <f t="shared" si="13"/>
        <v>7.0828430554485875E-09</v>
      </c>
      <c r="AV53" s="4">
        <v>7.4E-10</v>
      </c>
      <c r="AW53" s="4">
        <v>2.20184828895</v>
      </c>
      <c r="AX53" s="4">
        <v>37724.7534197482</v>
      </c>
      <c r="AY53">
        <f t="shared" si="14"/>
        <v>-1.4837543495505534E-10</v>
      </c>
      <c r="BP53" s="4">
        <v>1.8833E-07</v>
      </c>
      <c r="BQ53" s="4">
        <v>0.67306674027</v>
      </c>
      <c r="BR53" s="4">
        <v>149854.400134807</v>
      </c>
      <c r="BS53">
        <f t="shared" si="17"/>
        <v>-1.5771686706261154E-07</v>
      </c>
      <c r="BU53" s="4">
        <v>1.023E-08</v>
      </c>
      <c r="BV53" s="4">
        <v>5.62076589825</v>
      </c>
      <c r="BW53" s="4">
        <v>6256.7775301916</v>
      </c>
      <c r="BX53">
        <f t="shared" si="18"/>
        <v>-3.980651064235811E-09</v>
      </c>
      <c r="BZ53" s="4">
        <v>9.5E-10</v>
      </c>
      <c r="CA53" s="4">
        <v>1.94452244083</v>
      </c>
      <c r="CB53" s="4">
        <v>11856.2186514245</v>
      </c>
      <c r="CC53">
        <f t="shared" si="19"/>
        <v>4.1598234310831094E-10</v>
      </c>
      <c r="CT53" s="4">
        <v>3.8659E-07</v>
      </c>
      <c r="CU53" s="4">
        <v>2.38685706479</v>
      </c>
      <c r="CV53" s="4">
        <v>2.9207613068</v>
      </c>
      <c r="CW53">
        <f t="shared" si="22"/>
        <v>-2.0482275926864558E-07</v>
      </c>
      <c r="CX53">
        <f t="shared" si="23"/>
        <v>-2.0482321747262255E-07</v>
      </c>
      <c r="CY53">
        <f t="shared" si="24"/>
        <v>-2.0482321747284037E-07</v>
      </c>
      <c r="CZ53">
        <f t="shared" si="25"/>
        <v>-2.0482321747284037E-07</v>
      </c>
      <c r="DB53" s="4">
        <v>1.614E-08</v>
      </c>
      <c r="DC53" s="4">
        <v>0.42137145545</v>
      </c>
      <c r="DD53" s="4">
        <v>175.1660598002</v>
      </c>
      <c r="DE53">
        <f t="shared" si="26"/>
        <v>1.5542983810019054E-08</v>
      </c>
      <c r="DF53">
        <f t="shared" si="27"/>
        <v>1.5543348270824515E-08</v>
      </c>
      <c r="DG53">
        <f t="shared" si="28"/>
        <v>1.554334827099752E-08</v>
      </c>
      <c r="DH53">
        <f t="shared" si="29"/>
        <v>1.554334827099752E-08</v>
      </c>
      <c r="DJ53" s="4">
        <v>1.82E-09</v>
      </c>
      <c r="DK53" s="4">
        <v>2.33457064554</v>
      </c>
      <c r="DL53" s="4">
        <v>152.5321425512</v>
      </c>
      <c r="DM53">
        <f t="shared" si="30"/>
        <v>9.194785118307275E-10</v>
      </c>
      <c r="DN53">
        <f t="shared" si="31"/>
        <v>9.195931404090919E-10</v>
      </c>
      <c r="DO53">
        <f t="shared" si="32"/>
        <v>9.195931404637299E-10</v>
      </c>
      <c r="DP53">
        <f t="shared" si="33"/>
        <v>9.195931404637299E-10</v>
      </c>
      <c r="EP53" s="4">
        <v>2.502E-08</v>
      </c>
      <c r="EQ53" s="4">
        <v>0.8598790435</v>
      </c>
      <c r="ER53" s="4">
        <v>106.9767433719</v>
      </c>
      <c r="ES53">
        <f t="shared" si="38"/>
        <v>2.281707479795401E-08</v>
      </c>
      <c r="ET53">
        <f t="shared" si="39"/>
        <v>2.2816549318083467E-08</v>
      </c>
      <c r="EU53">
        <f t="shared" si="40"/>
        <v>2.2816549317833685E-08</v>
      </c>
      <c r="EV53">
        <f t="shared" si="41"/>
        <v>2.2816549317833685E-08</v>
      </c>
      <c r="EX53" s="4">
        <v>2.81E-09</v>
      </c>
      <c r="EY53" s="4">
        <v>3.81657117512</v>
      </c>
      <c r="EZ53" s="4">
        <v>5.9378908332</v>
      </c>
      <c r="FA53">
        <f t="shared" si="42"/>
        <v>2.6871836647943843E-09</v>
      </c>
      <c r="FB53">
        <f t="shared" si="43"/>
        <v>2.6871859992638954E-09</v>
      </c>
      <c r="FC53">
        <f t="shared" si="44"/>
        <v>2.6871859992650046E-09</v>
      </c>
      <c r="FD53">
        <f t="shared" si="45"/>
        <v>2.6871859992650046E-09</v>
      </c>
      <c r="GL53" s="4">
        <v>3.82457E-06</v>
      </c>
      <c r="GM53" s="4">
        <v>3.29965259685</v>
      </c>
      <c r="GN53" s="4">
        <v>983.1158589136</v>
      </c>
      <c r="GO53">
        <f t="shared" si="54"/>
        <v>1.3995686314091827E-06</v>
      </c>
      <c r="GP53">
        <f t="shared" si="55"/>
        <v>1.3978941974848895E-06</v>
      </c>
      <c r="GQ53">
        <f t="shared" si="56"/>
        <v>1.3978941966884022E-06</v>
      </c>
      <c r="GR53">
        <f t="shared" si="57"/>
        <v>1.3978941966884022E-06</v>
      </c>
      <c r="GT53" s="4">
        <v>2.1283E-07</v>
      </c>
      <c r="GU53" s="4">
        <v>0.68957829113</v>
      </c>
      <c r="GV53" s="4">
        <v>251.4321310758</v>
      </c>
      <c r="GW53">
        <f t="shared" si="58"/>
        <v>2.1164321357978385E-07</v>
      </c>
      <c r="GX53">
        <f t="shared" si="59"/>
        <v>2.116405118724949E-07</v>
      </c>
      <c r="GY53">
        <f t="shared" si="60"/>
        <v>2.116405118712074E-07</v>
      </c>
      <c r="GZ53">
        <f t="shared" si="61"/>
        <v>2.116405118712074E-07</v>
      </c>
      <c r="HB53" s="4">
        <v>3.925E-08</v>
      </c>
      <c r="HC53" s="4">
        <v>4.85736421123</v>
      </c>
      <c r="HD53" s="4">
        <v>60.7669528868</v>
      </c>
      <c r="HE53">
        <f t="shared" si="62"/>
        <v>-3.229866909217285E-08</v>
      </c>
      <c r="HF53">
        <f t="shared" si="63"/>
        <v>-3.229802065009438E-08</v>
      </c>
      <c r="HG53">
        <f t="shared" si="64"/>
        <v>-3.229802064978632E-08</v>
      </c>
      <c r="HH53">
        <f t="shared" si="65"/>
        <v>-3.229802064978632E-08</v>
      </c>
    </row>
    <row r="54" spans="10:216" ht="12.75">
      <c r="J54" t="s">
        <v>58</v>
      </c>
      <c r="K54">
        <f>K3-2000</f>
        <v>-7999.958333333333</v>
      </c>
      <c r="M54" s="4">
        <v>4.9E-07</v>
      </c>
      <c r="N54" s="4">
        <v>0.48735065033</v>
      </c>
      <c r="O54" s="4">
        <v>1194.4470102246</v>
      </c>
      <c r="P54">
        <f t="shared" si="8"/>
        <v>-1.294269578642997E-07</v>
      </c>
      <c r="R54" s="4">
        <v>2.531E-08</v>
      </c>
      <c r="S54" s="4">
        <v>6.22290682655</v>
      </c>
      <c r="T54" s="4">
        <v>6836.6452528338</v>
      </c>
      <c r="U54">
        <f t="shared" si="9"/>
        <v>-2.5229654223616454E-08</v>
      </c>
      <c r="W54" s="4">
        <v>2.98E-09</v>
      </c>
      <c r="X54" s="4">
        <v>2.5203747421</v>
      </c>
      <c r="Y54" s="4">
        <v>6127.6554505572</v>
      </c>
      <c r="Z54">
        <f t="shared" si="10"/>
        <v>-2.4875088723158976E-09</v>
      </c>
      <c r="AQ54" s="4">
        <v>9.94E-09</v>
      </c>
      <c r="AR54" s="4">
        <v>4.30088900425</v>
      </c>
      <c r="AS54" s="4">
        <v>9225.539273283</v>
      </c>
      <c r="AT54">
        <f t="shared" si="13"/>
        <v>-7.603878658103477E-09</v>
      </c>
      <c r="AV54" s="4">
        <v>6.3E-10</v>
      </c>
      <c r="AW54" s="4">
        <v>4.45586625948</v>
      </c>
      <c r="AX54" s="4">
        <v>7079.3738568078</v>
      </c>
      <c r="AY54">
        <f t="shared" si="14"/>
        <v>3.343651124685158E-10</v>
      </c>
      <c r="BP54" s="4">
        <v>1.8331E-07</v>
      </c>
      <c r="BQ54" s="4">
        <v>2.25348733734</v>
      </c>
      <c r="BR54" s="4">
        <v>23581.2581773176</v>
      </c>
      <c r="BS54">
        <f t="shared" si="17"/>
        <v>-1.5022736878598379E-07</v>
      </c>
      <c r="BU54" s="4">
        <v>8.51E-09</v>
      </c>
      <c r="BV54" s="4">
        <v>0.65709335533</v>
      </c>
      <c r="BW54" s="4">
        <v>155.4203994342</v>
      </c>
      <c r="BX54">
        <f t="shared" si="18"/>
        <v>1.5229191877770448E-09</v>
      </c>
      <c r="BZ54" s="4">
        <v>7.7E-10</v>
      </c>
      <c r="CA54" s="4">
        <v>0.69373708195</v>
      </c>
      <c r="CB54" s="4">
        <v>8429.2412664666</v>
      </c>
      <c r="CC54">
        <f t="shared" si="19"/>
        <v>6.053207788285055E-10</v>
      </c>
      <c r="CT54" s="4">
        <v>4.7046E-07</v>
      </c>
      <c r="CU54" s="4">
        <v>4.498446604</v>
      </c>
      <c r="CV54" s="4">
        <v>173.6815870919</v>
      </c>
      <c r="CW54">
        <f t="shared" si="22"/>
        <v>-4.08861975351654E-07</v>
      </c>
      <c r="CX54">
        <f t="shared" si="23"/>
        <v>-4.08881314585068E-07</v>
      </c>
      <c r="CY54">
        <f t="shared" si="24"/>
        <v>-4.0888131459427423E-07</v>
      </c>
      <c r="CZ54">
        <f t="shared" si="25"/>
        <v>-4.0888131459427423E-07</v>
      </c>
      <c r="DB54" s="4">
        <v>1.468E-08</v>
      </c>
      <c r="DC54" s="4">
        <v>6.12983933526</v>
      </c>
      <c r="DD54" s="4">
        <v>1550.939859646</v>
      </c>
      <c r="DE54">
        <f t="shared" si="26"/>
        <v>-4.4814754673360115E-09</v>
      </c>
      <c r="DF54">
        <f t="shared" si="27"/>
        <v>-4.471100432973628E-09</v>
      </c>
      <c r="DG54">
        <f t="shared" si="28"/>
        <v>-4.471100428039412E-09</v>
      </c>
      <c r="DH54">
        <f t="shared" si="29"/>
        <v>-4.471100428039412E-09</v>
      </c>
      <c r="DJ54" s="4">
        <v>1.51E-09</v>
      </c>
      <c r="DK54" s="4">
        <v>3.81621340568</v>
      </c>
      <c r="DL54" s="4">
        <v>146.594251718</v>
      </c>
      <c r="DM54">
        <f t="shared" si="30"/>
        <v>1.466524954750999E-09</v>
      </c>
      <c r="DN54">
        <f t="shared" si="31"/>
        <v>1.466499719150776E-09</v>
      </c>
      <c r="DO54">
        <f t="shared" si="32"/>
        <v>1.4664997191387487E-09</v>
      </c>
      <c r="DP54">
        <f t="shared" si="33"/>
        <v>1.4664997191387487E-09</v>
      </c>
      <c r="DZ54" s="12"/>
      <c r="EA54" s="12"/>
      <c r="EB54" s="12"/>
      <c r="EH54" s="12"/>
      <c r="EI54" s="12"/>
      <c r="EJ54" s="12"/>
      <c r="EP54" s="4">
        <v>2.342E-08</v>
      </c>
      <c r="EQ54" s="4">
        <v>0.81387240947</v>
      </c>
      <c r="ER54" s="4">
        <v>4.192785694</v>
      </c>
      <c r="ES54">
        <f t="shared" si="38"/>
        <v>5.998614702075752E-09</v>
      </c>
      <c r="ET54">
        <f t="shared" si="39"/>
        <v>5.9985692854299105E-09</v>
      </c>
      <c r="EU54">
        <f t="shared" si="40"/>
        <v>5.998569285408355E-09</v>
      </c>
      <c r="EV54">
        <f t="shared" si="41"/>
        <v>5.998569285408355E-09</v>
      </c>
      <c r="EX54" s="4">
        <v>2.98E-09</v>
      </c>
      <c r="EY54" s="4">
        <v>4.00532631258</v>
      </c>
      <c r="EZ54" s="4">
        <v>39.0962434843</v>
      </c>
      <c r="FA54">
        <f t="shared" si="42"/>
        <v>1.894273498332982E-09</v>
      </c>
      <c r="FB54">
        <f t="shared" si="43"/>
        <v>1.8942304641693844E-09</v>
      </c>
      <c r="FC54">
        <f t="shared" si="44"/>
        <v>1.894230464148985E-09</v>
      </c>
      <c r="FD54">
        <f t="shared" si="45"/>
        <v>1.894230464148985E-09</v>
      </c>
      <c r="FV54" s="12"/>
      <c r="FW54" s="12"/>
      <c r="FX54" s="12"/>
      <c r="GL54" s="4">
        <v>4.22485E-06</v>
      </c>
      <c r="GM54" s="4">
        <v>5.53186169605</v>
      </c>
      <c r="GN54" s="4">
        <v>525.4981794006</v>
      </c>
      <c r="GO54">
        <f t="shared" si="54"/>
        <v>1.5430073070902861E-06</v>
      </c>
      <c r="GP54">
        <f t="shared" si="55"/>
        <v>1.5420183524807965E-06</v>
      </c>
      <c r="GQ54">
        <f t="shared" si="56"/>
        <v>1.5420183520085803E-06</v>
      </c>
      <c r="GR54">
        <f t="shared" si="57"/>
        <v>1.5420183520085803E-06</v>
      </c>
      <c r="GT54" s="4">
        <v>2.3727E-07</v>
      </c>
      <c r="GU54" s="4">
        <v>5.12044184469</v>
      </c>
      <c r="GV54" s="4">
        <v>176.6505325085</v>
      </c>
      <c r="GW54">
        <f t="shared" si="58"/>
        <v>1.9304862530666962E-07</v>
      </c>
      <c r="GX54">
        <f t="shared" si="59"/>
        <v>1.9303696495493506E-07</v>
      </c>
      <c r="GY54">
        <f t="shared" si="60"/>
        <v>1.930369649493827E-07</v>
      </c>
      <c r="GZ54">
        <f t="shared" si="61"/>
        <v>1.930369649493827E-07</v>
      </c>
      <c r="HB54" s="4">
        <v>2.966E-08</v>
      </c>
      <c r="HC54" s="4">
        <v>2.01608546009</v>
      </c>
      <c r="HD54" s="4">
        <v>822.176893115</v>
      </c>
      <c r="HE54">
        <f t="shared" si="62"/>
        <v>-2.9530732931339472E-08</v>
      </c>
      <c r="HF54">
        <f t="shared" si="63"/>
        <v>-2.953181881414454E-08</v>
      </c>
      <c r="HG54">
        <f t="shared" si="64"/>
        <v>-2.9531818814658108E-08</v>
      </c>
      <c r="HH54">
        <f t="shared" si="65"/>
        <v>-2.9531818814658108E-08</v>
      </c>
    </row>
    <row r="55" spans="1:216" ht="12.75">
      <c r="A55" t="s">
        <v>2</v>
      </c>
      <c r="B55" t="s">
        <v>3</v>
      </c>
      <c r="C55" t="s">
        <v>4</v>
      </c>
      <c r="D55" t="s">
        <v>5</v>
      </c>
      <c r="E55" t="s">
        <v>6</v>
      </c>
      <c r="F55" t="s">
        <v>7</v>
      </c>
      <c r="J55" t="s">
        <v>51</v>
      </c>
      <c r="K55">
        <f>62.92+K54*(0.32217+0.005589*K54)</f>
        <v>355177.84743345313</v>
      </c>
      <c r="L55">
        <f>K55*L53</f>
        <v>0</v>
      </c>
      <c r="M55" s="4">
        <v>3.92E-07</v>
      </c>
      <c r="N55" s="4">
        <v>6.16832995016</v>
      </c>
      <c r="O55" s="4">
        <v>10447.3878396044</v>
      </c>
      <c r="P55">
        <f t="shared" si="8"/>
        <v>3.5518737916262724E-08</v>
      </c>
      <c r="R55" s="4">
        <v>2.745E-08</v>
      </c>
      <c r="S55" s="4">
        <v>0.93466065396</v>
      </c>
      <c r="T55" s="4">
        <v>5760.4984318976</v>
      </c>
      <c r="U55">
        <f t="shared" si="9"/>
        <v>1.0007142598714564E-08</v>
      </c>
      <c r="W55" s="4">
        <v>2.3E-09</v>
      </c>
      <c r="X55" s="4">
        <v>1.37790215549</v>
      </c>
      <c r="Y55" s="4">
        <v>4705.7323075436</v>
      </c>
      <c r="Z55">
        <f t="shared" si="10"/>
        <v>9.986897018089918E-10</v>
      </c>
      <c r="AQ55" s="4">
        <v>9.24E-09</v>
      </c>
      <c r="AR55" s="4">
        <v>3.06451026812</v>
      </c>
      <c r="AS55" s="4">
        <v>4164.311989613</v>
      </c>
      <c r="AT55">
        <f t="shared" si="13"/>
        <v>-8.435791374319984E-09</v>
      </c>
      <c r="AV55" s="4">
        <v>6.1E-10</v>
      </c>
      <c r="AW55" s="4">
        <v>0.63918772258</v>
      </c>
      <c r="AX55" s="4">
        <v>33794.5437235286</v>
      </c>
      <c r="AY55">
        <f t="shared" si="14"/>
        <v>-5.925081195180732E-10</v>
      </c>
      <c r="BP55" s="4">
        <v>1.3641E-07</v>
      </c>
      <c r="BQ55" s="4">
        <v>3.68516118804</v>
      </c>
      <c r="BR55" s="4">
        <v>4705.7323075436</v>
      </c>
      <c r="BS55">
        <f t="shared" si="17"/>
        <v>5.1251422514464726E-08</v>
      </c>
      <c r="BU55" s="4">
        <v>8.02E-09</v>
      </c>
      <c r="BV55" s="4">
        <v>4.10519132088</v>
      </c>
      <c r="BW55" s="4">
        <v>951.7184062506001</v>
      </c>
      <c r="BX55">
        <f t="shared" si="18"/>
        <v>6.8634629766833265E-09</v>
      </c>
      <c r="BZ55" s="4">
        <v>1E-09</v>
      </c>
      <c r="CA55" s="4">
        <v>5.19725292131</v>
      </c>
      <c r="CB55" s="4">
        <v>244287.600007227</v>
      </c>
      <c r="CC55">
        <f t="shared" si="19"/>
        <v>1.2023980404793386E-10</v>
      </c>
      <c r="CT55" s="4">
        <v>4.7565E-07</v>
      </c>
      <c r="CU55" s="4">
        <v>2.58404814824</v>
      </c>
      <c r="CV55" s="4">
        <v>219.891377577</v>
      </c>
      <c r="CW55">
        <f t="shared" si="22"/>
        <v>-4.45243895044779E-07</v>
      </c>
      <c r="CX55">
        <f t="shared" si="23"/>
        <v>-4.452262868837478E-07</v>
      </c>
      <c r="CY55">
        <f t="shared" si="24"/>
        <v>-4.45226286875375E-07</v>
      </c>
      <c r="CZ55">
        <f t="shared" si="25"/>
        <v>-4.45226286875375E-07</v>
      </c>
      <c r="DB55" s="4">
        <v>1.408E-08</v>
      </c>
      <c r="DC55" s="4">
        <v>6.13722948564</v>
      </c>
      <c r="DD55" s="4">
        <v>490.0734567485</v>
      </c>
      <c r="DE55">
        <f t="shared" si="26"/>
        <v>1.4057217781470992E-08</v>
      </c>
      <c r="DF55">
        <f t="shared" si="27"/>
        <v>1.405740513620266E-08</v>
      </c>
      <c r="DG55">
        <f t="shared" si="28"/>
        <v>1.4057405136291494E-08</v>
      </c>
      <c r="DH55">
        <f t="shared" si="29"/>
        <v>1.4057405136291494E-08</v>
      </c>
      <c r="DJ55" s="4">
        <v>1.36E-09</v>
      </c>
      <c r="DK55" s="4">
        <v>2.75150881988</v>
      </c>
      <c r="DL55" s="4">
        <v>144.1465711632</v>
      </c>
      <c r="DM55">
        <f t="shared" si="30"/>
        <v>1.1422076391223663E-09</v>
      </c>
      <c r="DN55">
        <f t="shared" si="31"/>
        <v>1.1421567212431364E-09</v>
      </c>
      <c r="DO55">
        <f t="shared" si="32"/>
        <v>1.1421567212189635E-09</v>
      </c>
      <c r="DP55">
        <f t="shared" si="33"/>
        <v>1.1421567212189635E-09</v>
      </c>
      <c r="EP55" s="4">
        <v>1.981E-08</v>
      </c>
      <c r="EQ55" s="4">
        <v>0.46617960831</v>
      </c>
      <c r="ER55" s="4">
        <v>184.7272873558</v>
      </c>
      <c r="ES55">
        <f t="shared" si="38"/>
        <v>1.4189581830433982E-08</v>
      </c>
      <c r="ET55">
        <f t="shared" si="39"/>
        <v>1.4188359941646335E-08</v>
      </c>
      <c r="EU55">
        <f t="shared" si="40"/>
        <v>1.4188359941064807E-08</v>
      </c>
      <c r="EV55">
        <f t="shared" si="41"/>
        <v>1.4188359941064807E-08</v>
      </c>
      <c r="EX55" s="4">
        <v>2.65E-09</v>
      </c>
      <c r="EY55" s="4">
        <v>5.26569823181</v>
      </c>
      <c r="EZ55" s="4">
        <v>446.3113468182</v>
      </c>
      <c r="FA55">
        <f t="shared" si="42"/>
        <v>-2.247955654684559E-09</v>
      </c>
      <c r="FB55">
        <f t="shared" si="43"/>
        <v>-2.2482552726582455E-09</v>
      </c>
      <c r="FC55">
        <f t="shared" si="44"/>
        <v>-2.248255272800502E-09</v>
      </c>
      <c r="FD55">
        <f t="shared" si="45"/>
        <v>-2.248255272800502E-09</v>
      </c>
      <c r="GD55" s="12"/>
      <c r="GE55" s="12"/>
      <c r="GF55" s="12"/>
      <c r="GL55" s="4">
        <v>3.55389E-06</v>
      </c>
      <c r="GM55" s="4">
        <v>2.27847846648</v>
      </c>
      <c r="GN55" s="4">
        <v>218.4069048687</v>
      </c>
      <c r="GO55">
        <f t="shared" si="54"/>
        <v>-7.578373673216214E-07</v>
      </c>
      <c r="GP55">
        <f t="shared" si="55"/>
        <v>-7.574745153739069E-07</v>
      </c>
      <c r="GQ55">
        <f t="shared" si="56"/>
        <v>-7.574745152017973E-07</v>
      </c>
      <c r="GR55">
        <f t="shared" si="57"/>
        <v>-7.574745152017973E-07</v>
      </c>
      <c r="GT55" s="4">
        <v>2.1392E-07</v>
      </c>
      <c r="GU55" s="4">
        <v>0.86286397645</v>
      </c>
      <c r="GV55" s="4">
        <v>4.192785694</v>
      </c>
      <c r="GW55">
        <f t="shared" si="58"/>
        <v>6.48526660454402E-08</v>
      </c>
      <c r="GX55">
        <f t="shared" si="59"/>
        <v>6.485225708719888E-08</v>
      </c>
      <c r="GY55">
        <f t="shared" si="60"/>
        <v>6.485225708700477E-08</v>
      </c>
      <c r="GZ55">
        <f t="shared" si="61"/>
        <v>6.485225708700477E-08</v>
      </c>
      <c r="HB55" s="4">
        <v>3.972E-08</v>
      </c>
      <c r="HC55" s="4">
        <v>1.07780371834</v>
      </c>
      <c r="HD55" s="4">
        <v>374.2380612366</v>
      </c>
      <c r="HE55">
        <f t="shared" si="62"/>
        <v>-1.5335857621933084E-08</v>
      </c>
      <c r="HF55">
        <f t="shared" si="63"/>
        <v>-1.5342418274055254E-08</v>
      </c>
      <c r="HG55">
        <f t="shared" si="64"/>
        <v>-1.5342418277170806E-08</v>
      </c>
      <c r="HH55">
        <f t="shared" si="65"/>
        <v>-1.5342418277170806E-08</v>
      </c>
    </row>
    <row r="56" spans="1:228" ht="12.75">
      <c r="A56">
        <f>SUM(CW1:CW423)</f>
        <v>5.332939346676453</v>
      </c>
      <c r="B56">
        <f>SUM(DE1:DE183)</f>
        <v>38.37702557940516</v>
      </c>
      <c r="C56">
        <f>SUM(DM1:DM57)</f>
        <v>0.0005356258183984986</v>
      </c>
      <c r="D56">
        <f>SUM(DU1:DU15)</f>
        <v>4.454055180682418E-07</v>
      </c>
      <c r="E56">
        <f>SUM(EC1:EC2)</f>
        <v>-1.144952099944044E-06</v>
      </c>
      <c r="F56">
        <f>SUM(EK1:EK1)</f>
        <v>-8.74E-09</v>
      </c>
      <c r="M56" s="4">
        <v>3.5566E-07</v>
      </c>
      <c r="N56" s="4">
        <v>1.77597314691</v>
      </c>
      <c r="O56" s="4">
        <v>6812.766815086</v>
      </c>
      <c r="P56">
        <f t="shared" si="8"/>
        <v>1.4759598300347766E-07</v>
      </c>
      <c r="R56" s="4">
        <v>3.25E-08</v>
      </c>
      <c r="S56" s="4">
        <v>3.39954640038</v>
      </c>
      <c r="T56" s="4">
        <v>7632.9432596502</v>
      </c>
      <c r="U56">
        <f t="shared" si="9"/>
        <v>1.3600346749293037E-08</v>
      </c>
      <c r="W56" s="4">
        <v>2.52E-09</v>
      </c>
      <c r="X56" s="4">
        <v>0.55330133471</v>
      </c>
      <c r="Y56" s="4">
        <v>6279.5527316424</v>
      </c>
      <c r="Z56">
        <f t="shared" si="10"/>
        <v>1.8607145680385684E-09</v>
      </c>
      <c r="AQ56" s="4">
        <v>8.67E-09</v>
      </c>
      <c r="AR56" s="4">
        <v>0.55606931068</v>
      </c>
      <c r="AS56" s="4">
        <v>8429.2412664666</v>
      </c>
      <c r="AT56">
        <f t="shared" si="13"/>
        <v>6.015893319717674E-09</v>
      </c>
      <c r="AV56" s="4">
        <v>4.7E-10</v>
      </c>
      <c r="AW56" s="4">
        <v>2.09070235724</v>
      </c>
      <c r="AX56" s="4">
        <v>3128.3887650958</v>
      </c>
      <c r="AY56">
        <f t="shared" si="14"/>
        <v>6.284666024242424E-11</v>
      </c>
      <c r="BP56" s="4">
        <v>1.3139E-07</v>
      </c>
      <c r="BQ56" s="4">
        <v>0.65289581324</v>
      </c>
      <c r="BR56" s="4">
        <v>13367.9726311066</v>
      </c>
      <c r="BS56">
        <f t="shared" si="17"/>
        <v>6.495739551506977E-08</v>
      </c>
      <c r="BU56" s="4">
        <v>8.57E-09</v>
      </c>
      <c r="BV56" s="4">
        <v>1.41661697538</v>
      </c>
      <c r="BW56" s="4">
        <v>5753.3848848968</v>
      </c>
      <c r="BX56">
        <f t="shared" si="18"/>
        <v>8.029130637532722E-09</v>
      </c>
      <c r="BZ56" s="4">
        <v>8E-10</v>
      </c>
      <c r="CA56" s="4">
        <v>6.18440483705</v>
      </c>
      <c r="CB56" s="4">
        <v>1059.3819301892</v>
      </c>
      <c r="CC56">
        <f t="shared" si="19"/>
        <v>4.0366359324109785E-10</v>
      </c>
      <c r="CT56" s="4">
        <v>4.4714E-07</v>
      </c>
      <c r="CU56" s="4">
        <v>5.47302733614</v>
      </c>
      <c r="CV56" s="4">
        <v>176.6505325085</v>
      </c>
      <c r="CW56">
        <f t="shared" si="22"/>
        <v>4.3119572189663555E-07</v>
      </c>
      <c r="CX56">
        <f t="shared" si="23"/>
        <v>4.311857178812885E-07</v>
      </c>
      <c r="CY56">
        <f t="shared" si="24"/>
        <v>4.311857178765244E-07</v>
      </c>
      <c r="CZ56">
        <f t="shared" si="25"/>
        <v>4.311857178765244E-07</v>
      </c>
      <c r="DB56" s="4">
        <v>1.207E-08</v>
      </c>
      <c r="DC56" s="4">
        <v>0.59525736062</v>
      </c>
      <c r="DD56" s="4">
        <v>312.1990839626</v>
      </c>
      <c r="DE56">
        <f t="shared" si="26"/>
        <v>-9.812708923302225E-09</v>
      </c>
      <c r="DF56">
        <f t="shared" si="27"/>
        <v>-9.81375868441441E-09</v>
      </c>
      <c r="DG56">
        <f t="shared" si="28"/>
        <v>-9.813758684912893E-09</v>
      </c>
      <c r="DH56">
        <f t="shared" si="29"/>
        <v>-9.813758684912893E-09</v>
      </c>
      <c r="DJ56" s="4">
        <v>1.04E-09</v>
      </c>
      <c r="DK56" s="4">
        <v>6.03262825314</v>
      </c>
      <c r="DL56" s="4">
        <v>529.6909650946</v>
      </c>
      <c r="DM56">
        <f t="shared" si="30"/>
        <v>-9.872755004779463E-10</v>
      </c>
      <c r="DN56">
        <f t="shared" si="31"/>
        <v>-9.87358328783985E-10</v>
      </c>
      <c r="DO56">
        <f t="shared" si="32"/>
        <v>-9.873583288232047E-10</v>
      </c>
      <c r="DP56">
        <f t="shared" si="33"/>
        <v>-9.873583288232047E-10</v>
      </c>
      <c r="EP56" s="4">
        <v>1.963E-08</v>
      </c>
      <c r="EQ56" s="4">
        <v>6.01909114576</v>
      </c>
      <c r="ER56" s="4">
        <v>44.070926471</v>
      </c>
      <c r="ES56">
        <f t="shared" si="38"/>
        <v>1.1166738598855605E-08</v>
      </c>
      <c r="ET56">
        <f t="shared" si="39"/>
        <v>1.1166398162123856E-08</v>
      </c>
      <c r="EU56">
        <f t="shared" si="40"/>
        <v>1.1166398161961421E-08</v>
      </c>
      <c r="EV56">
        <f t="shared" si="41"/>
        <v>1.1166398161961421E-08</v>
      </c>
      <c r="EX56" s="4">
        <v>3.19E-09</v>
      </c>
      <c r="EY56" s="4">
        <v>1.34097217817</v>
      </c>
      <c r="EZ56" s="4">
        <v>184.7272873558</v>
      </c>
      <c r="FA56">
        <f t="shared" si="42"/>
        <v>3.1732707872513398E-09</v>
      </c>
      <c r="FB56">
        <f t="shared" si="43"/>
        <v>3.173299613101248E-09</v>
      </c>
      <c r="FC56">
        <f t="shared" si="44"/>
        <v>3.1732996131149603E-09</v>
      </c>
      <c r="FD56">
        <f t="shared" si="45"/>
        <v>3.1732996131149603E-09</v>
      </c>
      <c r="GL56" s="4">
        <v>2.80062E-06</v>
      </c>
      <c r="GM56" s="4">
        <v>1.54129714238</v>
      </c>
      <c r="GN56" s="4">
        <v>98.8999885246</v>
      </c>
      <c r="GO56">
        <f t="shared" si="54"/>
        <v>-1.265029224366475E-06</v>
      </c>
      <c r="GP56">
        <f t="shared" si="55"/>
        <v>-1.2649109844898919E-06</v>
      </c>
      <c r="GQ56">
        <f t="shared" si="56"/>
        <v>-1.2649109844336463E-06</v>
      </c>
      <c r="GR56">
        <f t="shared" si="57"/>
        <v>-1.2649109844336463E-06</v>
      </c>
      <c r="GT56" s="4">
        <v>2.3373E-07</v>
      </c>
      <c r="GU56" s="4">
        <v>1.64955088447</v>
      </c>
      <c r="GV56" s="4">
        <v>173.6815870919</v>
      </c>
      <c r="GW56">
        <f t="shared" si="58"/>
        <v>1.611264990838188E-07</v>
      </c>
      <c r="GX56">
        <f t="shared" si="59"/>
        <v>1.6114056910839446E-07</v>
      </c>
      <c r="GY56">
        <f t="shared" si="60"/>
        <v>1.611405691150926E-07</v>
      </c>
      <c r="GZ56">
        <f t="shared" si="61"/>
        <v>1.611405691150926E-07</v>
      </c>
      <c r="HB56" s="4">
        <v>3.843E-08</v>
      </c>
      <c r="HC56" s="4">
        <v>5.23002047199</v>
      </c>
      <c r="HD56" s="4">
        <v>350.3321196004</v>
      </c>
      <c r="HE56">
        <f t="shared" si="62"/>
        <v>8.40770440791262E-09</v>
      </c>
      <c r="HF56">
        <f t="shared" si="63"/>
        <v>8.40141850470197E-09</v>
      </c>
      <c r="HG56">
        <f t="shared" si="64"/>
        <v>8.401418501717658E-09</v>
      </c>
      <c r="HH56">
        <f t="shared" si="65"/>
        <v>8.401418501717658E-09</v>
      </c>
      <c r="HR56" s="12"/>
      <c r="HS56" s="12"/>
      <c r="HT56" s="12"/>
    </row>
    <row r="57" spans="1:236" s="7" customFormat="1" ht="12.75">
      <c r="A57"/>
      <c r="B57"/>
      <c r="C57"/>
      <c r="D57"/>
      <c r="E57"/>
      <c r="F57"/>
      <c r="J57" s="7" t="s">
        <v>77</v>
      </c>
      <c r="K57" s="7" t="s">
        <v>78</v>
      </c>
      <c r="L57" s="7" t="b">
        <f>AND(2050&lt;A2,A2&lt;=2150)</f>
        <v>0</v>
      </c>
      <c r="M57" s="4">
        <v>3.677E-07</v>
      </c>
      <c r="N57" s="4">
        <v>6.04133859347</v>
      </c>
      <c r="O57" s="4">
        <v>10213.285546211</v>
      </c>
      <c r="P57">
        <f t="shared" si="8"/>
        <v>-6.286546196473984E-08</v>
      </c>
      <c r="R57" s="4">
        <v>2.277E-08</v>
      </c>
      <c r="S57" s="4">
        <v>5.00277837672</v>
      </c>
      <c r="T57" s="4">
        <v>17789.845619785</v>
      </c>
      <c r="U57">
        <f t="shared" si="9"/>
        <v>-2.205229096689823E-08</v>
      </c>
      <c r="W57" s="4">
        <v>2.55E-09</v>
      </c>
      <c r="X57" s="4">
        <v>5.26570187369</v>
      </c>
      <c r="Y57" s="4">
        <v>6812.766815086</v>
      </c>
      <c r="Z57">
        <f t="shared" si="10"/>
        <v>-2.0326828907179731E-10</v>
      </c>
      <c r="AB57" s="4"/>
      <c r="AC57" s="4"/>
      <c r="AD57" s="4"/>
      <c r="AG57" s="4"/>
      <c r="AH57" s="4"/>
      <c r="AI57" s="4"/>
      <c r="AL57" s="4"/>
      <c r="AM57" s="4"/>
      <c r="AN57" s="4"/>
      <c r="AQ57" s="4">
        <v>9.88E-09</v>
      </c>
      <c r="AR57" s="4">
        <v>5.97286104208</v>
      </c>
      <c r="AS57" s="4">
        <v>7079.3738568078</v>
      </c>
      <c r="AT57">
        <f t="shared" si="13"/>
        <v>-8.079554377597762E-09</v>
      </c>
      <c r="AV57" s="4">
        <v>4.7E-10</v>
      </c>
      <c r="AW57" s="4">
        <v>3.325438433</v>
      </c>
      <c r="AX57" s="4">
        <v>26087.9031415742</v>
      </c>
      <c r="AY57">
        <f t="shared" si="14"/>
        <v>4.097734217596789E-10</v>
      </c>
      <c r="BA57" s="4"/>
      <c r="BB57" s="4"/>
      <c r="BC57" s="4"/>
      <c r="BF57" s="4"/>
      <c r="BG57" s="4"/>
      <c r="BH57" s="4"/>
      <c r="BK57" s="4"/>
      <c r="BL57" s="4"/>
      <c r="BM57" s="4"/>
      <c r="BP57" s="4">
        <v>1.0414E-07</v>
      </c>
      <c r="BQ57" s="4">
        <v>4.33285688538</v>
      </c>
      <c r="BR57" s="4">
        <v>11769.8536931664</v>
      </c>
      <c r="BS57">
        <f t="shared" si="17"/>
        <v>5.401882583920509E-08</v>
      </c>
      <c r="BU57" s="4">
        <v>9.94E-09</v>
      </c>
      <c r="BV57" s="4">
        <v>1.14418521187</v>
      </c>
      <c r="BW57" s="4">
        <v>1059.3819301892</v>
      </c>
      <c r="BX57">
        <f t="shared" si="18"/>
        <v>-6.509860407641283E-09</v>
      </c>
      <c r="BZ57" s="4">
        <v>6.9E-10</v>
      </c>
      <c r="CA57" s="4">
        <v>5.25699888595</v>
      </c>
      <c r="CB57" s="4">
        <v>14143.4952424306</v>
      </c>
      <c r="CC57">
        <f t="shared" si="19"/>
        <v>3.7014220546397923E-10</v>
      </c>
      <c r="CE57" s="4"/>
      <c r="CF57" s="4"/>
      <c r="CG57" s="4"/>
      <c r="CJ57" s="4"/>
      <c r="CK57" s="4"/>
      <c r="CL57" s="4"/>
      <c r="CO57" s="4"/>
      <c r="CP57" s="4"/>
      <c r="CQ57" s="4"/>
      <c r="CT57" s="12">
        <v>3.2279E-07</v>
      </c>
      <c r="CU57" s="12">
        <v>3.4575915122</v>
      </c>
      <c r="CV57" s="12">
        <v>30.7106720963</v>
      </c>
      <c r="CW57">
        <f t="shared" si="22"/>
        <v>-3.0640799728431565E-07</v>
      </c>
      <c r="CX57">
        <f t="shared" si="23"/>
        <v>-3.064065053972853E-07</v>
      </c>
      <c r="CY57">
        <f t="shared" si="24"/>
        <v>-3.064065053965783E-07</v>
      </c>
      <c r="CZ57">
        <f t="shared" si="25"/>
        <v>-3.064065053965783E-07</v>
      </c>
      <c r="DB57" s="12">
        <v>1.336E-08</v>
      </c>
      <c r="DC57" s="12">
        <v>3.28611928206</v>
      </c>
      <c r="DD57" s="12">
        <v>493.0424021651</v>
      </c>
      <c r="DE57">
        <f t="shared" si="26"/>
        <v>2.1055460827542636E-09</v>
      </c>
      <c r="DF57">
        <f t="shared" si="27"/>
        <v>2.102433670547791E-09</v>
      </c>
      <c r="DG57">
        <f t="shared" si="28"/>
        <v>2.1024336690658593E-09</v>
      </c>
      <c r="DH57">
        <f t="shared" si="29"/>
        <v>2.1024336690658593E-09</v>
      </c>
      <c r="DJ57" s="12">
        <v>7.6E-10</v>
      </c>
      <c r="DK57" s="12">
        <v>0.20932812381</v>
      </c>
      <c r="DL57" s="12">
        <v>453.424893819</v>
      </c>
      <c r="DM57">
        <f t="shared" si="30"/>
        <v>-1.0938451843057617E-10</v>
      </c>
      <c r="DN57">
        <f t="shared" si="31"/>
        <v>-1.0954768323201635E-10</v>
      </c>
      <c r="DO57">
        <f t="shared" si="32"/>
        <v>-1.095476833096501E-10</v>
      </c>
      <c r="DP57">
        <f t="shared" si="33"/>
        <v>-1.095476833096501E-10</v>
      </c>
      <c r="DR57" s="4"/>
      <c r="DS57" s="4"/>
      <c r="DT57" s="4"/>
      <c r="DZ57" s="4"/>
      <c r="EA57" s="4"/>
      <c r="EB57" s="4"/>
      <c r="EH57" s="4"/>
      <c r="EI57" s="4"/>
      <c r="EJ57" s="4"/>
      <c r="EP57" s="12">
        <v>2.18E-08</v>
      </c>
      <c r="EQ57" s="12">
        <v>0.70099749844</v>
      </c>
      <c r="ER57" s="12">
        <v>206.1855484372</v>
      </c>
      <c r="ES57">
        <f t="shared" si="38"/>
        <v>-1.814332632270819E-08</v>
      </c>
      <c r="ET57">
        <f t="shared" si="39"/>
        <v>-1.8144518528152713E-08</v>
      </c>
      <c r="EU57">
        <f t="shared" si="40"/>
        <v>-1.8144518528718707E-08</v>
      </c>
      <c r="EV57">
        <f t="shared" si="41"/>
        <v>-1.8144518528718707E-08</v>
      </c>
      <c r="EX57" s="12">
        <v>2.03E-09</v>
      </c>
      <c r="EY57" s="12">
        <v>6.02944475303</v>
      </c>
      <c r="EZ57" s="12">
        <v>149.5631971346</v>
      </c>
      <c r="FA57">
        <f t="shared" si="42"/>
        <v>-1.984220854065142E-09</v>
      </c>
      <c r="FB57">
        <f t="shared" si="43"/>
        <v>-1.9842515264189937E-09</v>
      </c>
      <c r="FC57">
        <f t="shared" si="44"/>
        <v>-1.984251526433512E-09</v>
      </c>
      <c r="FD57">
        <f t="shared" si="45"/>
        <v>-1.984251526433512E-09</v>
      </c>
      <c r="FF57" s="4"/>
      <c r="FG57" s="4"/>
      <c r="FH57" s="4"/>
      <c r="FI57"/>
      <c r="FJ57"/>
      <c r="FK57"/>
      <c r="FL57"/>
      <c r="FN57" s="4"/>
      <c r="FO57" s="4"/>
      <c r="FP57" s="4"/>
      <c r="FV57" s="4"/>
      <c r="FW57" s="4"/>
      <c r="FX57" s="4"/>
      <c r="GD57" s="4"/>
      <c r="GE57" s="4"/>
      <c r="GF57" s="4"/>
      <c r="GL57" s="12">
        <v>3.14499E-06</v>
      </c>
      <c r="GM57" s="12">
        <v>3.95932948594</v>
      </c>
      <c r="GN57" s="12">
        <v>381.3516082374</v>
      </c>
      <c r="GO57">
        <f t="shared" si="54"/>
        <v>2.671560156428708E-06</v>
      </c>
      <c r="GP57">
        <f t="shared" si="55"/>
        <v>2.6718629050440785E-06</v>
      </c>
      <c r="GQ57">
        <f t="shared" si="56"/>
        <v>2.6718629051874147E-06</v>
      </c>
      <c r="GR57">
        <f t="shared" si="57"/>
        <v>2.6718629051874147E-06</v>
      </c>
      <c r="GT57" s="12">
        <v>2.4163E-07</v>
      </c>
      <c r="GU57" s="12">
        <v>3.56602004577</v>
      </c>
      <c r="GV57" s="12">
        <v>145.1097790097</v>
      </c>
      <c r="GW57">
        <f t="shared" si="58"/>
        <v>9.169040913675827E-08</v>
      </c>
      <c r="GX57">
        <f t="shared" si="59"/>
        <v>9.167488698940792E-08</v>
      </c>
      <c r="GY57">
        <f t="shared" si="60"/>
        <v>9.167488698203722E-08</v>
      </c>
      <c r="GZ57">
        <f t="shared" si="61"/>
        <v>9.167488698203722E-08</v>
      </c>
      <c r="HB57" s="12">
        <v>2.848E-08</v>
      </c>
      <c r="HC57" s="12">
        <v>6.17799253802</v>
      </c>
      <c r="HD57" s="12">
        <v>704.8570248948</v>
      </c>
      <c r="HE57">
        <f t="shared" si="62"/>
        <v>-2.7064401518954107E-08</v>
      </c>
      <c r="HF57">
        <f t="shared" si="63"/>
        <v>-2.706739052956619E-08</v>
      </c>
      <c r="HG57">
        <f t="shared" si="64"/>
        <v>-2.706739053099218E-08</v>
      </c>
      <c r="HH57">
        <f t="shared" si="65"/>
        <v>-2.706739053099218E-08</v>
      </c>
      <c r="HJ57" s="4"/>
      <c r="HK57" s="4"/>
      <c r="HL57" s="4"/>
      <c r="HR57" s="4"/>
      <c r="HS57" s="4"/>
      <c r="HT57" s="4"/>
      <c r="HZ57" s="12"/>
      <c r="IA57" s="12"/>
      <c r="IB57" s="12"/>
    </row>
    <row r="58" spans="1:216" ht="12.75">
      <c r="A58" t="s">
        <v>8</v>
      </c>
      <c r="B58" t="s">
        <v>9</v>
      </c>
      <c r="C58" t="s">
        <v>10</v>
      </c>
      <c r="D58" t="s">
        <v>11</v>
      </c>
      <c r="E58" t="s">
        <v>12</v>
      </c>
      <c r="F58" t="s">
        <v>13</v>
      </c>
      <c r="J58" t="s">
        <v>51</v>
      </c>
      <c r="K58">
        <f>-20+32*((K3-1820)/100)*((K3-1820)/100)-0.5628*(2150-K3)</f>
        <v>191078.79812222224</v>
      </c>
      <c r="L58">
        <f>K58*L57</f>
        <v>0</v>
      </c>
      <c r="M58" s="4">
        <v>3.6596E-07</v>
      </c>
      <c r="N58" s="4">
        <v>2.56955238628</v>
      </c>
      <c r="O58" s="4">
        <v>1059.3819301892</v>
      </c>
      <c r="P58">
        <f t="shared" si="8"/>
        <v>-3.083700404958057E-07</v>
      </c>
      <c r="R58" s="4">
        <v>2.075E-08</v>
      </c>
      <c r="S58" s="4">
        <v>3.95534978634</v>
      </c>
      <c r="T58" s="4">
        <v>10213.285546211</v>
      </c>
      <c r="U58">
        <f t="shared" si="9"/>
        <v>1.9538665681913585E-08</v>
      </c>
      <c r="W58" s="4">
        <v>2.75E-09</v>
      </c>
      <c r="X58" s="4">
        <v>0.67264264272</v>
      </c>
      <c r="Y58" s="4">
        <v>25132.3033999656</v>
      </c>
      <c r="Z58">
        <f t="shared" si="10"/>
        <v>-1.486823803358598E-09</v>
      </c>
      <c r="AQ58" s="4">
        <v>8.24E-09</v>
      </c>
      <c r="AR58" s="4">
        <v>1.50984806173</v>
      </c>
      <c r="AS58" s="4">
        <v>10447.3878396044</v>
      </c>
      <c r="AT58">
        <f t="shared" si="13"/>
        <v>-8.234413161444796E-09</v>
      </c>
      <c r="AV58" s="4">
        <v>4.9E-10</v>
      </c>
      <c r="AW58" s="4">
        <v>1.60680905005</v>
      </c>
      <c r="AX58" s="4">
        <v>6702.5604938666</v>
      </c>
      <c r="AY58">
        <f t="shared" si="14"/>
        <v>-4.819155418446655E-10</v>
      </c>
      <c r="BP58" s="4">
        <v>9.978E-08</v>
      </c>
      <c r="BQ58" s="4">
        <v>4.20126336355</v>
      </c>
      <c r="BR58" s="4">
        <v>6309.3741697912</v>
      </c>
      <c r="BS58">
        <f t="shared" si="17"/>
        <v>-9.97034079335622E-08</v>
      </c>
      <c r="BU58" s="4">
        <v>8.13E-09</v>
      </c>
      <c r="BV58" s="4">
        <v>1.63948433322</v>
      </c>
      <c r="BW58" s="4">
        <v>6681.2248533996</v>
      </c>
      <c r="BX58">
        <f t="shared" si="18"/>
        <v>-5.140559343831721E-09</v>
      </c>
      <c r="BZ58" s="4">
        <v>8.5E-10</v>
      </c>
      <c r="CA58" s="4">
        <v>5.39484725499</v>
      </c>
      <c r="CB58" s="4">
        <v>25132.3033999656</v>
      </c>
      <c r="CC58">
        <f t="shared" si="19"/>
        <v>7.105079930601245E-10</v>
      </c>
      <c r="CT58" s="4">
        <v>2.8249E-07</v>
      </c>
      <c r="CU58" s="4">
        <v>4.13282446716</v>
      </c>
      <c r="CV58" s="4">
        <v>6.592282139</v>
      </c>
      <c r="CW58">
        <f t="shared" si="22"/>
        <v>-2.549339749944782E-08</v>
      </c>
      <c r="CX58">
        <f t="shared" si="23"/>
        <v>-2.549251009210889E-08</v>
      </c>
      <c r="CY58">
        <f t="shared" si="24"/>
        <v>-2.5492510091687096E-08</v>
      </c>
      <c r="CZ58">
        <f t="shared" si="25"/>
        <v>-2.5492510091687096E-08</v>
      </c>
      <c r="DB58" s="4">
        <v>1.176E-08</v>
      </c>
      <c r="DC58" s="4">
        <v>5.87266726996</v>
      </c>
      <c r="DD58" s="4">
        <v>5.4166259714</v>
      </c>
      <c r="DE58">
        <f t="shared" si="26"/>
        <v>1.1423808123587684E-08</v>
      </c>
      <c r="DF58">
        <f t="shared" si="27"/>
        <v>1.1423815359151268E-08</v>
      </c>
      <c r="DG58">
        <f t="shared" si="28"/>
        <v>1.1423815359154699E-08</v>
      </c>
      <c r="DH58">
        <f t="shared" si="29"/>
        <v>1.1423815359154699E-08</v>
      </c>
      <c r="DR58" s="12"/>
      <c r="DS58" s="12"/>
      <c r="DT58" s="12"/>
      <c r="EP58" s="4">
        <v>1.811E-08</v>
      </c>
      <c r="EQ58" s="4">
        <v>0.40456996647</v>
      </c>
      <c r="ER58" s="4">
        <v>40.5807161926</v>
      </c>
      <c r="ES58">
        <f t="shared" si="38"/>
        <v>-1.4414293790251348E-08</v>
      </c>
      <c r="ET58">
        <f t="shared" si="39"/>
        <v>-1.441408090884424E-08</v>
      </c>
      <c r="EU58">
        <f t="shared" si="40"/>
        <v>-1.4414080908742656E-08</v>
      </c>
      <c r="EV58">
        <f t="shared" si="41"/>
        <v>-1.4414080908742656E-08</v>
      </c>
      <c r="EX58" s="4">
        <v>2.05E-09</v>
      </c>
      <c r="EY58" s="4">
        <v>5.5393573202</v>
      </c>
      <c r="EZ58" s="4">
        <v>536.8045120954</v>
      </c>
      <c r="FA58">
        <f t="shared" si="42"/>
        <v>-1.7666862461989705E-09</v>
      </c>
      <c r="FB58">
        <f t="shared" si="43"/>
        <v>-1.7664191007474066E-09</v>
      </c>
      <c r="FC58">
        <f t="shared" si="44"/>
        <v>-1.7664191006206205E-09</v>
      </c>
      <c r="FD58">
        <f t="shared" si="45"/>
        <v>-1.7664191006206205E-09</v>
      </c>
      <c r="GL58" s="4">
        <v>2.80556E-06</v>
      </c>
      <c r="GM58" s="4">
        <v>4.54238271682</v>
      </c>
      <c r="GN58" s="4">
        <v>44.7253177768</v>
      </c>
      <c r="GO58">
        <f t="shared" si="54"/>
        <v>4.928275413347509E-07</v>
      </c>
      <c r="GP58">
        <f t="shared" si="55"/>
        <v>4.927684358714243E-07</v>
      </c>
      <c r="GQ58">
        <f t="shared" si="56"/>
        <v>4.927684358433216E-07</v>
      </c>
      <c r="GR58">
        <f t="shared" si="57"/>
        <v>4.927684358433216E-07</v>
      </c>
      <c r="GT58" s="4">
        <v>2.0238E-07</v>
      </c>
      <c r="GU58" s="4">
        <v>5.61479765982</v>
      </c>
      <c r="GV58" s="4">
        <v>24.1183899573</v>
      </c>
      <c r="GW58">
        <f t="shared" si="58"/>
        <v>7.94588100890391E-08</v>
      </c>
      <c r="GX58">
        <f t="shared" si="59"/>
        <v>7.946095802259493E-08</v>
      </c>
      <c r="GY58">
        <f t="shared" si="60"/>
        <v>7.94609580236159E-08</v>
      </c>
      <c r="GZ58">
        <f t="shared" si="61"/>
        <v>7.94609580236159E-08</v>
      </c>
      <c r="HB58" s="4">
        <v>3.527E-08</v>
      </c>
      <c r="HC58" s="4">
        <v>0.79317138165</v>
      </c>
      <c r="HD58" s="4">
        <v>274.0660483248</v>
      </c>
      <c r="HE58">
        <f t="shared" si="62"/>
        <v>1.4638695938924064E-08</v>
      </c>
      <c r="HF58">
        <f t="shared" si="63"/>
        <v>1.4642903723735364E-08</v>
      </c>
      <c r="HG58">
        <f t="shared" si="64"/>
        <v>1.4642903725734378E-08</v>
      </c>
      <c r="HH58">
        <f t="shared" si="65"/>
        <v>1.4642903725734378E-08</v>
      </c>
    </row>
    <row r="59" spans="1:216" ht="12.75">
      <c r="A59">
        <f>SUM(ES1:ES172)</f>
        <v>-0.012949801307701668</v>
      </c>
      <c r="B59">
        <f>SUM(FA1:FA82)</f>
        <v>0.0021289732231751595</v>
      </c>
      <c r="C59">
        <f>SUM(FI1:FI25)</f>
        <v>-5.1461206218718555E-05</v>
      </c>
      <c r="D59">
        <f>SUM(FQ1:FQ9)</f>
        <v>-2.074821932954709E-06</v>
      </c>
      <c r="E59">
        <f>SUM(FY1:FY1)</f>
        <v>4.006259890840662E-08</v>
      </c>
      <c r="F59">
        <f>SUM(GG1:GG1)</f>
        <v>3.6538761531703376E-10</v>
      </c>
      <c r="M59" s="4">
        <v>3.3291E-07</v>
      </c>
      <c r="N59" s="4">
        <v>0.59309499459</v>
      </c>
      <c r="O59" s="4">
        <v>17789.845619785</v>
      </c>
      <c r="P59">
        <f t="shared" si="8"/>
        <v>1.7526827294462497E-07</v>
      </c>
      <c r="R59" s="4">
        <v>2.061E-08</v>
      </c>
      <c r="S59" s="4">
        <v>2.22411683077</v>
      </c>
      <c r="T59" s="4">
        <v>5856.4776591154</v>
      </c>
      <c r="U59">
        <f t="shared" si="9"/>
        <v>7.904929213160827E-09</v>
      </c>
      <c r="W59" s="4">
        <v>1.78E-09</v>
      </c>
      <c r="X59" s="4">
        <v>0.92820785174</v>
      </c>
      <c r="Y59" s="4">
        <v>1990.745017041</v>
      </c>
      <c r="Z59">
        <f t="shared" si="10"/>
        <v>-1.7787236060507988E-09</v>
      </c>
      <c r="AQ59" s="4">
        <v>9.15E-09</v>
      </c>
      <c r="AR59" s="4">
        <v>0.12635654592</v>
      </c>
      <c r="AS59" s="4">
        <v>11015.1064773348</v>
      </c>
      <c r="AT59">
        <f t="shared" si="13"/>
        <v>-8.654981922384503E-09</v>
      </c>
      <c r="AV59" s="4">
        <v>5.7E-10</v>
      </c>
      <c r="AW59" s="4">
        <v>0.11215813438</v>
      </c>
      <c r="AX59" s="4">
        <v>29088.811415985</v>
      </c>
      <c r="AY59">
        <f t="shared" si="14"/>
        <v>9.17412882121139E-11</v>
      </c>
      <c r="BP59" s="4">
        <v>1.0169E-07</v>
      </c>
      <c r="BQ59" s="4">
        <v>1.59390681369</v>
      </c>
      <c r="BR59" s="4">
        <v>4690.4798363586</v>
      </c>
      <c r="BS59">
        <f t="shared" si="17"/>
        <v>-1.6225739756193324E-08</v>
      </c>
      <c r="BU59" s="4">
        <v>6.62E-09</v>
      </c>
      <c r="BV59" s="4">
        <v>4.5520045226</v>
      </c>
      <c r="BW59" s="4">
        <v>5216.5803728014</v>
      </c>
      <c r="BX59">
        <f t="shared" si="18"/>
        <v>5.554673998721728E-09</v>
      </c>
      <c r="BZ59" s="4">
        <v>6.6E-10</v>
      </c>
      <c r="CA59" s="4">
        <v>0.51779993906</v>
      </c>
      <c r="CB59" s="4">
        <v>801.8209311238</v>
      </c>
      <c r="CC59">
        <f t="shared" si="19"/>
        <v>2.2795896738692253E-10</v>
      </c>
      <c r="CT59" s="4">
        <v>2.4433E-07</v>
      </c>
      <c r="CU59" s="4">
        <v>4.55736848232</v>
      </c>
      <c r="CV59" s="4">
        <v>106.9767433719</v>
      </c>
      <c r="CW59">
        <f t="shared" si="22"/>
        <v>-2.421682957281396E-07</v>
      </c>
      <c r="CX59">
        <f t="shared" si="23"/>
        <v>-2.421699553341167E-07</v>
      </c>
      <c r="CY59">
        <f t="shared" si="24"/>
        <v>-2.4216995533490534E-07</v>
      </c>
      <c r="CZ59">
        <f t="shared" si="25"/>
        <v>-2.4216995533490534E-07</v>
      </c>
      <c r="DB59" s="4">
        <v>1.517E-08</v>
      </c>
      <c r="DC59" s="4">
        <v>3.12967210501</v>
      </c>
      <c r="DD59" s="4">
        <v>491.5579294568</v>
      </c>
      <c r="DE59">
        <f t="shared" si="26"/>
        <v>-9.644875683220244E-09</v>
      </c>
      <c r="DF59">
        <f t="shared" si="27"/>
        <v>-9.647629401674625E-09</v>
      </c>
      <c r="DG59">
        <f t="shared" si="28"/>
        <v>-9.647629402984253E-09</v>
      </c>
      <c r="DH59">
        <f t="shared" si="29"/>
        <v>-9.647629402984253E-09</v>
      </c>
      <c r="EP59" s="4">
        <v>1.814E-08</v>
      </c>
      <c r="EQ59" s="4">
        <v>3.64699555185</v>
      </c>
      <c r="ER59" s="4">
        <v>220.4126424388</v>
      </c>
      <c r="ES59">
        <f t="shared" si="38"/>
        <v>1.7190467416009383E-08</v>
      </c>
      <c r="ET59">
        <f t="shared" si="39"/>
        <v>1.7189856482543894E-08</v>
      </c>
      <c r="EU59">
        <f t="shared" si="40"/>
        <v>1.7189856482254073E-08</v>
      </c>
      <c r="EV59">
        <f t="shared" si="41"/>
        <v>1.7189856482254073E-08</v>
      </c>
      <c r="EX59" s="4">
        <v>2.26E-09</v>
      </c>
      <c r="EY59" s="4">
        <v>6.17710997862</v>
      </c>
      <c r="EZ59" s="4">
        <v>454.9093665273</v>
      </c>
      <c r="FA59">
        <f t="shared" si="42"/>
        <v>5.174468729619288E-10</v>
      </c>
      <c r="FB59">
        <f t="shared" si="43"/>
        <v>5.169680094889791E-10</v>
      </c>
      <c r="FC59">
        <f t="shared" si="44"/>
        <v>5.169680092618703E-10</v>
      </c>
      <c r="FD59">
        <f t="shared" si="45"/>
        <v>5.169680092618703E-10</v>
      </c>
      <c r="GL59" s="4">
        <v>2.67738E-06</v>
      </c>
      <c r="GM59" s="4">
        <v>5.13323364247</v>
      </c>
      <c r="GN59" s="4">
        <v>112.9146342051</v>
      </c>
      <c r="GO59">
        <f t="shared" si="54"/>
        <v>2.5322607780014803E-06</v>
      </c>
      <c r="GP59">
        <f t="shared" si="55"/>
        <v>2.5323077503470745E-06</v>
      </c>
      <c r="GQ59">
        <f t="shared" si="56"/>
        <v>2.5323077503694112E-06</v>
      </c>
      <c r="GR59">
        <f t="shared" si="57"/>
        <v>2.5323077503694112E-06</v>
      </c>
      <c r="GT59" s="4">
        <v>2.6958E-07</v>
      </c>
      <c r="GU59" s="4">
        <v>4.14294870704</v>
      </c>
      <c r="GV59" s="4">
        <v>453.424893819</v>
      </c>
      <c r="GW59">
        <f t="shared" si="58"/>
        <v>-1.6263047890338082E-07</v>
      </c>
      <c r="GX59">
        <f t="shared" si="59"/>
        <v>-1.6258383038191184E-07</v>
      </c>
      <c r="GY59">
        <f t="shared" si="60"/>
        <v>-1.6258383035971434E-07</v>
      </c>
      <c r="GZ59">
        <f t="shared" si="61"/>
        <v>-1.6258383035971434E-07</v>
      </c>
      <c r="HB59" s="4">
        <v>2.828E-08</v>
      </c>
      <c r="HC59" s="4">
        <v>1.32275775835</v>
      </c>
      <c r="HD59" s="4">
        <v>386.9806825299</v>
      </c>
      <c r="HE59">
        <f t="shared" si="62"/>
        <v>-2.8278129781493447E-08</v>
      </c>
      <c r="HF59">
        <f t="shared" si="63"/>
        <v>-2.8278189517026718E-08</v>
      </c>
      <c r="HG59">
        <f t="shared" si="64"/>
        <v>-2.8278189517054948E-08</v>
      </c>
      <c r="HH59">
        <f t="shared" si="65"/>
        <v>-2.8278189517054948E-08</v>
      </c>
    </row>
    <row r="60" spans="13:216" ht="12.75">
      <c r="M60" s="4">
        <v>3.5954E-07</v>
      </c>
      <c r="N60" s="4">
        <v>1.70876111898</v>
      </c>
      <c r="O60" s="4">
        <v>2352.8661537718</v>
      </c>
      <c r="P60">
        <f t="shared" si="8"/>
        <v>-3.223271191722544E-07</v>
      </c>
      <c r="R60" s="4">
        <v>2.252E-08</v>
      </c>
      <c r="S60" s="4">
        <v>5.67166499885</v>
      </c>
      <c r="T60" s="4">
        <v>11499.6562227928</v>
      </c>
      <c r="U60">
        <f t="shared" si="9"/>
        <v>-1.7804320605936465E-08</v>
      </c>
      <c r="W60" s="4">
        <v>2.21E-09</v>
      </c>
      <c r="X60" s="4">
        <v>0.63897368842</v>
      </c>
      <c r="Y60" s="4">
        <v>6256.7775301916</v>
      </c>
      <c r="Z60">
        <f t="shared" si="10"/>
        <v>1.7335154107825417E-09</v>
      </c>
      <c r="AQ60" s="4">
        <v>7.42E-09</v>
      </c>
      <c r="AR60" s="4">
        <v>1.99159139281</v>
      </c>
      <c r="AS60" s="4">
        <v>26087.9031415742</v>
      </c>
      <c r="AT60">
        <f t="shared" si="13"/>
        <v>5.051032292365937E-09</v>
      </c>
      <c r="AV60" s="4">
        <v>5.6E-10</v>
      </c>
      <c r="AW60" s="4">
        <v>5.47982934911</v>
      </c>
      <c r="AX60" s="4">
        <v>775.522611324</v>
      </c>
      <c r="AY60">
        <f t="shared" si="14"/>
        <v>-5.479744120665571E-10</v>
      </c>
      <c r="BP60" s="4">
        <v>7.564E-08</v>
      </c>
      <c r="BQ60" s="4">
        <v>2.6256059739</v>
      </c>
      <c r="BR60" s="4">
        <v>6256.7775301916</v>
      </c>
      <c r="BS60">
        <f t="shared" si="17"/>
        <v>1.895087769544261E-08</v>
      </c>
      <c r="BU60" s="4">
        <v>6.44E-09</v>
      </c>
      <c r="BV60" s="4">
        <v>4.19478168733</v>
      </c>
      <c r="BW60" s="4">
        <v>6040.3472460174</v>
      </c>
      <c r="BX60">
        <f t="shared" si="18"/>
        <v>6.382900239547247E-09</v>
      </c>
      <c r="BZ60" s="4">
        <v>5.5E-10</v>
      </c>
      <c r="CA60" s="4">
        <v>5.16878202461</v>
      </c>
      <c r="CB60" s="4">
        <v>7058.5984613154</v>
      </c>
      <c r="CC60">
        <f t="shared" si="19"/>
        <v>-8.290631140534524E-11</v>
      </c>
      <c r="CT60" s="4">
        <v>2.4661E-07</v>
      </c>
      <c r="CU60" s="4">
        <v>3.67822620786</v>
      </c>
      <c r="CV60" s="4">
        <v>181.7583419392</v>
      </c>
      <c r="CW60">
        <f t="shared" si="22"/>
        <v>1.209837958810619E-07</v>
      </c>
      <c r="CX60">
        <f t="shared" si="23"/>
        <v>1.2100248409289614E-07</v>
      </c>
      <c r="CY60">
        <f t="shared" si="24"/>
        <v>1.2100248410178845E-07</v>
      </c>
      <c r="CZ60">
        <f t="shared" si="25"/>
        <v>1.2100248410178845E-07</v>
      </c>
      <c r="DB60" s="4">
        <v>1.053E-08</v>
      </c>
      <c r="DC60" s="4">
        <v>4.6037551683</v>
      </c>
      <c r="DD60" s="4">
        <v>79.2350166922</v>
      </c>
      <c r="DE60">
        <f t="shared" si="26"/>
        <v>6.1725756820711295E-09</v>
      </c>
      <c r="DF60">
        <f t="shared" si="27"/>
        <v>6.172252245156377E-09</v>
      </c>
      <c r="DG60">
        <f t="shared" si="28"/>
        <v>6.172252245003132E-09</v>
      </c>
      <c r="DH60">
        <f t="shared" si="29"/>
        <v>6.172252245003132E-09</v>
      </c>
      <c r="EP60" s="4">
        <v>1.705E-08</v>
      </c>
      <c r="EQ60" s="4">
        <v>6.13551142362</v>
      </c>
      <c r="ER60" s="4">
        <v>181.7583419392</v>
      </c>
      <c r="ES60">
        <f t="shared" si="38"/>
        <v>-1.587310438155269E-08</v>
      </c>
      <c r="ET60">
        <f t="shared" si="39"/>
        <v>-1.5873645665788275E-08</v>
      </c>
      <c r="EU60">
        <f t="shared" si="40"/>
        <v>-1.5873645666045806E-08</v>
      </c>
      <c r="EV60">
        <f t="shared" si="41"/>
        <v>-1.5873645666045806E-08</v>
      </c>
      <c r="EX60" s="4">
        <v>1.86E-09</v>
      </c>
      <c r="EY60" s="4">
        <v>3.24302117645</v>
      </c>
      <c r="EZ60" s="4">
        <v>4.192785694</v>
      </c>
      <c r="FA60">
        <f t="shared" si="42"/>
        <v>8.147676962385588E-10</v>
      </c>
      <c r="FB60">
        <f t="shared" si="43"/>
        <v>8.147710506144173E-10</v>
      </c>
      <c r="FC60">
        <f t="shared" si="44"/>
        <v>8.147710506160094E-10</v>
      </c>
      <c r="FD60">
        <f t="shared" si="45"/>
        <v>8.147710506160094E-10</v>
      </c>
      <c r="GL60" s="4">
        <v>3.33311E-06</v>
      </c>
      <c r="GM60" s="4">
        <v>5.75067616021</v>
      </c>
      <c r="GN60" s="4">
        <v>39.0962434843</v>
      </c>
      <c r="GO60">
        <f t="shared" si="54"/>
        <v>2.1659953142478497E-06</v>
      </c>
      <c r="GP60">
        <f t="shared" si="55"/>
        <v>2.16604270506178E-06</v>
      </c>
      <c r="GQ60">
        <f t="shared" si="56"/>
        <v>2.1660427050842445E-06</v>
      </c>
      <c r="GR60">
        <f t="shared" si="57"/>
        <v>2.1660427050842445E-06</v>
      </c>
      <c r="GT60" s="4">
        <v>2.4048E-07</v>
      </c>
      <c r="GU60" s="4">
        <v>1.00718363213</v>
      </c>
      <c r="GV60" s="4">
        <v>213.299095438</v>
      </c>
      <c r="GW60">
        <f t="shared" si="58"/>
        <v>-2.0684055613746661E-07</v>
      </c>
      <c r="GX60">
        <f t="shared" si="59"/>
        <v>-2.0685307443583618E-07</v>
      </c>
      <c r="GY60">
        <f t="shared" si="60"/>
        <v>-2.0685307444177605E-07</v>
      </c>
      <c r="GZ60">
        <f t="shared" si="61"/>
        <v>-2.0685307444177605E-07</v>
      </c>
      <c r="HB60" s="4">
        <v>2.773E-08</v>
      </c>
      <c r="HC60" s="4">
        <v>5.37132330836</v>
      </c>
      <c r="HD60" s="4">
        <v>251.4321310758</v>
      </c>
      <c r="HE60">
        <f t="shared" si="62"/>
        <v>-3.767857435629895E-09</v>
      </c>
      <c r="HF60">
        <f t="shared" si="63"/>
        <v>-3.771162503232512E-09</v>
      </c>
      <c r="HG60">
        <f t="shared" si="64"/>
        <v>-3.771162504806628E-09</v>
      </c>
      <c r="HH60">
        <f t="shared" si="65"/>
        <v>-3.771162504806628E-09</v>
      </c>
    </row>
    <row r="61" spans="1:228" ht="12.75">
      <c r="A61" t="s">
        <v>14</v>
      </c>
      <c r="B61" t="s">
        <v>15</v>
      </c>
      <c r="C61" t="s">
        <v>16</v>
      </c>
      <c r="D61" t="s">
        <v>17</v>
      </c>
      <c r="E61" t="s">
        <v>18</v>
      </c>
      <c r="F61" t="s">
        <v>19</v>
      </c>
      <c r="M61" s="4">
        <v>4.0938E-07</v>
      </c>
      <c r="N61" s="4">
        <v>2.39850881707</v>
      </c>
      <c r="O61" s="4">
        <v>19651.048481098</v>
      </c>
      <c r="P61">
        <f t="shared" si="8"/>
        <v>-3.569826838008572E-07</v>
      </c>
      <c r="R61" s="4">
        <v>2.148E-08</v>
      </c>
      <c r="S61" s="4">
        <v>5.20184578235</v>
      </c>
      <c r="T61" s="4">
        <v>11513.8833167944</v>
      </c>
      <c r="U61">
        <f t="shared" si="9"/>
        <v>5.8336758272614795E-09</v>
      </c>
      <c r="W61" s="4">
        <v>1.55E-09</v>
      </c>
      <c r="X61" s="4">
        <v>0.77319790838</v>
      </c>
      <c r="Y61" s="4">
        <v>14143.4952424306</v>
      </c>
      <c r="Z61">
        <f t="shared" si="10"/>
        <v>-1.4624944334777906E-09</v>
      </c>
      <c r="AQ61" s="4">
        <v>1.039E-08</v>
      </c>
      <c r="AR61" s="4">
        <v>3.14159265359</v>
      </c>
      <c r="AS61" s="4">
        <v>0</v>
      </c>
      <c r="AT61">
        <f t="shared" si="13"/>
        <v>-1.039E-08</v>
      </c>
      <c r="AV61" s="4">
        <v>5E-10</v>
      </c>
      <c r="AW61" s="4">
        <v>1.89396788463</v>
      </c>
      <c r="AX61" s="4">
        <v>12139.5535091068</v>
      </c>
      <c r="AY61">
        <f t="shared" si="14"/>
        <v>4.543094837579988E-10</v>
      </c>
      <c r="BP61" s="4">
        <v>9.661E-08</v>
      </c>
      <c r="BQ61" s="4">
        <v>3.6758679122</v>
      </c>
      <c r="BR61" s="4">
        <v>27511.4678735372</v>
      </c>
      <c r="BS61">
        <f t="shared" si="17"/>
        <v>-6.314293142079171E-08</v>
      </c>
      <c r="BU61" s="4">
        <v>6.26E-09</v>
      </c>
      <c r="BV61" s="4">
        <v>1.50767713598</v>
      </c>
      <c r="BW61" s="4">
        <v>5643.1785636774</v>
      </c>
      <c r="BX61">
        <f t="shared" si="18"/>
        <v>-9.297805574053372E-10</v>
      </c>
      <c r="BZ61" s="4">
        <v>5.1E-10</v>
      </c>
      <c r="CA61" s="4">
        <v>3.88759155247</v>
      </c>
      <c r="CB61" s="4">
        <v>12036.4607348882</v>
      </c>
      <c r="CC61">
        <f t="shared" si="19"/>
        <v>-3.128704347047867E-10</v>
      </c>
      <c r="CT61" s="4">
        <v>2.4505E-07</v>
      </c>
      <c r="CU61" s="4">
        <v>1.55095867965</v>
      </c>
      <c r="CV61" s="4">
        <v>7.1135470008</v>
      </c>
      <c r="CW61">
        <f t="shared" si="22"/>
        <v>9.051684745993678E-08</v>
      </c>
      <c r="CX61">
        <f t="shared" si="23"/>
        <v>9.051762253915428E-08</v>
      </c>
      <c r="CY61">
        <f t="shared" si="24"/>
        <v>9.051762253952319E-08</v>
      </c>
      <c r="CZ61">
        <f t="shared" si="25"/>
        <v>9.051762253952319E-08</v>
      </c>
      <c r="DB61" s="4">
        <v>1.037E-08</v>
      </c>
      <c r="DC61" s="4">
        <v>4.89007314395</v>
      </c>
      <c r="DD61" s="4">
        <v>1.2720243872</v>
      </c>
      <c r="DE61">
        <f t="shared" si="26"/>
        <v>5.626662473038727E-09</v>
      </c>
      <c r="DF61">
        <f t="shared" si="27"/>
        <v>5.626667774698836E-09</v>
      </c>
      <c r="DG61">
        <f t="shared" si="28"/>
        <v>5.626667774701358E-09</v>
      </c>
      <c r="DH61">
        <f t="shared" si="29"/>
        <v>5.626667774701358E-09</v>
      </c>
      <c r="EP61" s="4">
        <v>1.855E-08</v>
      </c>
      <c r="EQ61" s="4">
        <v>5.61635630213</v>
      </c>
      <c r="ER61" s="4">
        <v>35.685355083</v>
      </c>
      <c r="ES61">
        <f t="shared" si="38"/>
        <v>-1.7932700830605312E-08</v>
      </c>
      <c r="ET61">
        <f t="shared" si="39"/>
        <v>-1.7932619798859878E-08</v>
      </c>
      <c r="EU61">
        <f t="shared" si="40"/>
        <v>-1.7932619798821304E-08</v>
      </c>
      <c r="EV61">
        <f t="shared" si="41"/>
        <v>-1.7932619798821304E-08</v>
      </c>
      <c r="EX61" s="4">
        <v>1.79E-09</v>
      </c>
      <c r="EY61" s="4">
        <v>4.91458426239</v>
      </c>
      <c r="EZ61" s="4">
        <v>451.9404211107</v>
      </c>
      <c r="FA61">
        <f t="shared" si="42"/>
        <v>-1.19155414592362E-09</v>
      </c>
      <c r="FB61">
        <f t="shared" si="43"/>
        <v>-1.1912652664571893E-09</v>
      </c>
      <c r="FC61">
        <f t="shared" si="44"/>
        <v>-1.1912652663198813E-09</v>
      </c>
      <c r="FD61">
        <f t="shared" si="45"/>
        <v>-1.1912652663198813E-09</v>
      </c>
      <c r="GL61" s="4">
        <v>2.91625E-06</v>
      </c>
      <c r="GM61" s="4">
        <v>4.02398326341</v>
      </c>
      <c r="GN61" s="4">
        <v>68.8437077341</v>
      </c>
      <c r="GO61">
        <f t="shared" si="54"/>
        <v>2.9076280501609445E-06</v>
      </c>
      <c r="GP61">
        <f t="shared" si="55"/>
        <v>2.9076206672817473E-06</v>
      </c>
      <c r="GQ61">
        <f t="shared" si="56"/>
        <v>2.90762066727823E-06</v>
      </c>
      <c r="GR61">
        <f t="shared" si="57"/>
        <v>2.90762066727823E-06</v>
      </c>
      <c r="GT61" s="4">
        <v>1.8322E-07</v>
      </c>
      <c r="GU61" s="4">
        <v>1.98028683488</v>
      </c>
      <c r="GV61" s="4">
        <v>72.0732855816</v>
      </c>
      <c r="GW61">
        <f t="shared" si="58"/>
        <v>-1.7405412908243613E-07</v>
      </c>
      <c r="GX61">
        <f t="shared" si="59"/>
        <v>-1.7405610240926642E-07</v>
      </c>
      <c r="GY61">
        <f t="shared" si="60"/>
        <v>-1.7405610241020313E-07</v>
      </c>
      <c r="GZ61">
        <f t="shared" si="61"/>
        <v>-1.7405610241020313E-07</v>
      </c>
      <c r="HB61" s="4">
        <v>3.113E-08</v>
      </c>
      <c r="HC61" s="4">
        <v>5.1262228869</v>
      </c>
      <c r="HD61" s="4">
        <v>426.598190876</v>
      </c>
      <c r="HE61">
        <f t="shared" si="62"/>
        <v>-1.5735439907006188E-08</v>
      </c>
      <c r="HF61">
        <f t="shared" si="63"/>
        <v>-1.5740922207728153E-08</v>
      </c>
      <c r="HG61">
        <f t="shared" si="64"/>
        <v>-1.5740922210329557E-08</v>
      </c>
      <c r="HH61">
        <f t="shared" si="65"/>
        <v>-1.5740922210329557E-08</v>
      </c>
      <c r="HR61" s="12"/>
      <c r="HS61" s="12"/>
      <c r="HT61" s="12"/>
    </row>
    <row r="62" spans="1:216" ht="12.75">
      <c r="A62">
        <f>SUM(GO1:GO607)</f>
        <v>29.947156435471303</v>
      </c>
      <c r="B62">
        <f>SUM(GW1:GW250)</f>
        <v>-0.002235083246206115</v>
      </c>
      <c r="C62">
        <f>SUM(HE1:HE72)</f>
        <v>-3.3674968783179556E-05</v>
      </c>
      <c r="D62">
        <f>SUM(HM1:HM22)</f>
        <v>6.218128028330009E-07</v>
      </c>
      <c r="E62">
        <f>SUM(HU1:HU7)</f>
        <v>-3.707434239689788E-08</v>
      </c>
      <c r="F62">
        <f>SUM(IC1:IC1)</f>
        <v>0</v>
      </c>
      <c r="M62" s="4">
        <v>3.0047E-07</v>
      </c>
      <c r="N62" s="4">
        <v>2.73975123935</v>
      </c>
      <c r="O62" s="4">
        <v>1349.8674096588</v>
      </c>
      <c r="P62">
        <f t="shared" si="8"/>
        <v>3.3550654855028736E-08</v>
      </c>
      <c r="R62" s="4">
        <v>1.886E-08</v>
      </c>
      <c r="S62" s="4">
        <v>0.53198320577</v>
      </c>
      <c r="T62" s="4">
        <v>3340.6124266998</v>
      </c>
      <c r="U62">
        <f t="shared" si="9"/>
        <v>2.9187477827720784E-09</v>
      </c>
      <c r="W62" s="4">
        <v>1.5E-09</v>
      </c>
      <c r="X62" s="4">
        <v>2.40470465561</v>
      </c>
      <c r="Y62" s="4">
        <v>426.598190876</v>
      </c>
      <c r="Z62">
        <f t="shared" si="10"/>
        <v>1.644558542422793E-10</v>
      </c>
      <c r="AQ62" s="4">
        <v>8.5E-09</v>
      </c>
      <c r="AR62" s="4">
        <v>4.24120016095</v>
      </c>
      <c r="AS62" s="4">
        <v>29864.334027309</v>
      </c>
      <c r="AT62">
        <f t="shared" si="13"/>
        <v>8.371579459231004E-09</v>
      </c>
      <c r="AV62" s="4">
        <v>4.7E-10</v>
      </c>
      <c r="AW62" s="4">
        <v>2.9721490724</v>
      </c>
      <c r="AX62" s="4">
        <v>20426.571092422</v>
      </c>
      <c r="AY62">
        <f t="shared" si="14"/>
        <v>3.7190732462147914E-10</v>
      </c>
      <c r="BP62" s="4">
        <v>6.743E-08</v>
      </c>
      <c r="BQ62" s="4">
        <v>0.56270332741</v>
      </c>
      <c r="BR62" s="4">
        <v>3340.6124266998</v>
      </c>
      <c r="BS62">
        <f t="shared" si="17"/>
        <v>1.247663046253395E-08</v>
      </c>
      <c r="BU62" s="4">
        <v>5.9E-09</v>
      </c>
      <c r="BV62" s="4">
        <v>6.18277145205</v>
      </c>
      <c r="BW62" s="4">
        <v>4164.311989613</v>
      </c>
      <c r="BX62">
        <f t="shared" si="18"/>
        <v>5.3288603356197085E-09</v>
      </c>
      <c r="BZ62" s="4">
        <v>5E-10</v>
      </c>
      <c r="CA62" s="4">
        <v>5.57636570536</v>
      </c>
      <c r="CB62" s="4">
        <v>6290.1893969922</v>
      </c>
      <c r="CC62">
        <f t="shared" si="19"/>
        <v>3.2133576772685026E-10</v>
      </c>
      <c r="CT62" s="4">
        <v>2.1848E-07</v>
      </c>
      <c r="CU62" s="4">
        <v>1.04366818343</v>
      </c>
      <c r="CV62" s="4">
        <v>39.0962434843</v>
      </c>
      <c r="CW62">
        <f t="shared" si="22"/>
        <v>-1.6682149426966498E-07</v>
      </c>
      <c r="CX62">
        <f t="shared" si="23"/>
        <v>-1.6681885507803657E-07</v>
      </c>
      <c r="CY62">
        <f t="shared" si="24"/>
        <v>-1.6681885507678548E-07</v>
      </c>
      <c r="CZ62">
        <f t="shared" si="25"/>
        <v>-1.6681885507678548E-07</v>
      </c>
      <c r="DB62" s="4">
        <v>1.034E-08</v>
      </c>
      <c r="DC62" s="4">
        <v>5.93741289103</v>
      </c>
      <c r="DD62" s="4">
        <v>32.7164096664</v>
      </c>
      <c r="DE62">
        <f t="shared" si="26"/>
        <v>-2.572873959799125E-09</v>
      </c>
      <c r="DF62">
        <f t="shared" si="27"/>
        <v>-2.5727171879905333E-09</v>
      </c>
      <c r="DG62">
        <f t="shared" si="28"/>
        <v>-2.572717187916527E-09</v>
      </c>
      <c r="DH62">
        <f t="shared" si="29"/>
        <v>-2.572717187916527E-09</v>
      </c>
      <c r="EP62" s="4">
        <v>1.595E-08</v>
      </c>
      <c r="EQ62" s="4">
        <v>2.97147156093</v>
      </c>
      <c r="ER62" s="4">
        <v>37.8724032069</v>
      </c>
      <c r="ES62">
        <f t="shared" si="38"/>
        <v>-3.3091706268838664E-10</v>
      </c>
      <c r="ET62">
        <f t="shared" si="39"/>
        <v>-3.3062809454498756E-10</v>
      </c>
      <c r="EU62">
        <f t="shared" si="40"/>
        <v>-3.3062809440811243E-10</v>
      </c>
      <c r="EV62">
        <f t="shared" si="41"/>
        <v>-3.3062809440811243E-10</v>
      </c>
      <c r="EX62" s="4">
        <v>1.98E-09</v>
      </c>
      <c r="EY62" s="4">
        <v>2.3077585288</v>
      </c>
      <c r="EZ62" s="4">
        <v>146.594251718</v>
      </c>
      <c r="FA62">
        <f t="shared" si="42"/>
        <v>-3.509760555982819E-10</v>
      </c>
      <c r="FB62">
        <f t="shared" si="43"/>
        <v>-3.511127361305098E-10</v>
      </c>
      <c r="FC62">
        <f t="shared" si="44"/>
        <v>-3.5111273619564033E-10</v>
      </c>
      <c r="FD62">
        <f t="shared" si="45"/>
        <v>-3.5111273619564033E-10</v>
      </c>
      <c r="GL62" s="4">
        <v>3.21429E-06</v>
      </c>
      <c r="GM62" s="4">
        <v>1.50625025822</v>
      </c>
      <c r="GN62" s="4">
        <v>454.9093665273</v>
      </c>
      <c r="GO62">
        <f t="shared" si="54"/>
        <v>3.0956539221090608E-06</v>
      </c>
      <c r="GP62">
        <f t="shared" si="55"/>
        <v>3.095842172851034E-06</v>
      </c>
      <c r="GQ62">
        <f t="shared" si="56"/>
        <v>3.095842172940278E-06</v>
      </c>
      <c r="GR62">
        <f t="shared" si="57"/>
        <v>3.095842172940278E-06</v>
      </c>
      <c r="GT62" s="4">
        <v>1.8266E-07</v>
      </c>
      <c r="GU62" s="4">
        <v>6.17260374467</v>
      </c>
      <c r="GV62" s="4">
        <v>189.3931538018</v>
      </c>
      <c r="GW62">
        <f t="shared" si="58"/>
        <v>1.0233263900664748E-07</v>
      </c>
      <c r="GX62">
        <f t="shared" si="59"/>
        <v>1.0231892747470455E-07</v>
      </c>
      <c r="GY62">
        <f t="shared" si="60"/>
        <v>1.023189274682021E-07</v>
      </c>
      <c r="GZ62">
        <f t="shared" si="61"/>
        <v>1.023189274682021E-07</v>
      </c>
      <c r="HB62" s="4">
        <v>3.344E-08</v>
      </c>
      <c r="HC62" s="4">
        <v>5.61433537548</v>
      </c>
      <c r="HD62" s="4">
        <v>1124.34166877</v>
      </c>
      <c r="HE62">
        <f t="shared" si="62"/>
        <v>-2.2510932913120827E-08</v>
      </c>
      <c r="HF62">
        <f t="shared" si="63"/>
        <v>-2.2497626541370845E-08</v>
      </c>
      <c r="HG62">
        <f t="shared" si="64"/>
        <v>-2.249762653507048E-08</v>
      </c>
      <c r="HH62">
        <f t="shared" si="65"/>
        <v>-2.249762653507048E-08</v>
      </c>
    </row>
    <row r="63" spans="10:216" ht="12.75">
      <c r="J63" s="7"/>
      <c r="K63" s="7"/>
      <c r="L63" s="7"/>
      <c r="M63" s="4">
        <v>3.0412E-07</v>
      </c>
      <c r="N63" s="4">
        <v>0.44294464135</v>
      </c>
      <c r="O63" s="4">
        <v>83996.8473181118</v>
      </c>
      <c r="P63">
        <f t="shared" si="8"/>
        <v>5.0390870724190984E-08</v>
      </c>
      <c r="Q63" s="7"/>
      <c r="R63" s="4">
        <v>1.875E-08</v>
      </c>
      <c r="S63" s="4">
        <v>4.73511970207</v>
      </c>
      <c r="T63" s="4">
        <v>83996.8473181118</v>
      </c>
      <c r="U63">
        <f t="shared" si="9"/>
        <v>1.561473037821685E-08</v>
      </c>
      <c r="V63" s="7"/>
      <c r="W63" s="4">
        <v>1.96E-09</v>
      </c>
      <c r="X63" s="4">
        <v>6.06877865012</v>
      </c>
      <c r="Y63" s="4">
        <v>640.8776073822</v>
      </c>
      <c r="Z63">
        <f t="shared" si="10"/>
        <v>1.9577724065470228E-09</v>
      </c>
      <c r="AA63" s="7"/>
      <c r="AE63" s="7"/>
      <c r="AF63" s="7"/>
      <c r="AJ63" s="7"/>
      <c r="AK63" s="7"/>
      <c r="AO63" s="7"/>
      <c r="AP63" s="7"/>
      <c r="AQ63" s="4">
        <v>7.55E-09</v>
      </c>
      <c r="AR63" s="4">
        <v>2.8963187332</v>
      </c>
      <c r="AS63" s="4">
        <v>4732.0306273434</v>
      </c>
      <c r="AT63">
        <f t="shared" si="13"/>
        <v>-6.620742935506056E-09</v>
      </c>
      <c r="AU63" s="7"/>
      <c r="AV63" s="4">
        <v>4.1E-10</v>
      </c>
      <c r="AW63" s="4">
        <v>5.5532939489</v>
      </c>
      <c r="AX63" s="4">
        <v>11015.1064773348</v>
      </c>
      <c r="AY63">
        <f t="shared" si="14"/>
        <v>-1.5364038578721456E-10</v>
      </c>
      <c r="AZ63" s="7"/>
      <c r="BD63" s="7"/>
      <c r="BE63" s="7"/>
      <c r="BI63" s="7"/>
      <c r="BJ63" s="7"/>
      <c r="BN63" s="7"/>
      <c r="BO63" s="7"/>
      <c r="BP63" s="4">
        <v>8.743E-08</v>
      </c>
      <c r="BQ63" s="4">
        <v>6.06359123461</v>
      </c>
      <c r="BR63" s="4">
        <v>1748.016413067</v>
      </c>
      <c r="BS63">
        <f t="shared" si="17"/>
        <v>-5.923603507132845E-08</v>
      </c>
      <c r="BT63" s="7"/>
      <c r="BU63" s="4">
        <v>6.35E-09</v>
      </c>
      <c r="BV63" s="4">
        <v>0.52413263542</v>
      </c>
      <c r="BW63" s="4">
        <v>6290.1893969922</v>
      </c>
      <c r="BX63">
        <f t="shared" si="18"/>
        <v>-3.226405861788702E-09</v>
      </c>
      <c r="BY63" s="7"/>
      <c r="BZ63" s="4">
        <v>6.1E-10</v>
      </c>
      <c r="CA63" s="4">
        <v>2.24359003264</v>
      </c>
      <c r="CB63" s="4">
        <v>8635.9420037632</v>
      </c>
      <c r="CC63">
        <f t="shared" si="19"/>
        <v>5.966460408647582E-10</v>
      </c>
      <c r="CT63" s="4">
        <v>1.6936E-07</v>
      </c>
      <c r="CU63" s="4">
        <v>6.10896452834</v>
      </c>
      <c r="CV63" s="4">
        <v>44.7253177768</v>
      </c>
      <c r="CW63">
        <f t="shared" si="22"/>
        <v>1.6685047316520746E-07</v>
      </c>
      <c r="CX63">
        <f t="shared" si="23"/>
        <v>1.6685109473243184E-07</v>
      </c>
      <c r="CY63">
        <f t="shared" si="24"/>
        <v>1.6685109473272735E-07</v>
      </c>
      <c r="CZ63">
        <f t="shared" si="25"/>
        <v>1.6685109473272735E-07</v>
      </c>
      <c r="DB63" s="4">
        <v>1.038E-08</v>
      </c>
      <c r="DC63" s="4">
        <v>1.13470380744</v>
      </c>
      <c r="DD63" s="4">
        <v>1014.1353475506</v>
      </c>
      <c r="DE63">
        <f t="shared" si="26"/>
        <v>1.0204112932067752E-08</v>
      </c>
      <c r="DF63">
        <f t="shared" si="27"/>
        <v>1.0203188439418696E-08</v>
      </c>
      <c r="DG63">
        <f t="shared" si="28"/>
        <v>1.0203188438977994E-08</v>
      </c>
      <c r="DH63">
        <f t="shared" si="29"/>
        <v>1.0203188438977994E-08</v>
      </c>
      <c r="DR63" s="12"/>
      <c r="DS63" s="12"/>
      <c r="DT63" s="12"/>
      <c r="EP63" s="4">
        <v>1.785E-08</v>
      </c>
      <c r="EQ63" s="4">
        <v>2.42154818096</v>
      </c>
      <c r="ER63" s="4">
        <v>388.4651552382</v>
      </c>
      <c r="ES63">
        <f t="shared" si="38"/>
        <v>4.075216692542708E-09</v>
      </c>
      <c r="ET63">
        <f t="shared" si="39"/>
        <v>4.071986445853064E-09</v>
      </c>
      <c r="EU63">
        <f t="shared" si="40"/>
        <v>4.0719864443198415E-09</v>
      </c>
      <c r="EV63">
        <f t="shared" si="41"/>
        <v>4.0719864443198415E-09</v>
      </c>
      <c r="EX63" s="4">
        <v>1.66E-09</v>
      </c>
      <c r="EY63" s="4">
        <v>1.16793600058</v>
      </c>
      <c r="EZ63" s="4">
        <v>72.0732855816</v>
      </c>
      <c r="FA63">
        <f t="shared" si="42"/>
        <v>-1.4609804005170478E-09</v>
      </c>
      <c r="FB63">
        <f t="shared" si="43"/>
        <v>-1.4609532210165666E-09</v>
      </c>
      <c r="FC63">
        <f t="shared" si="44"/>
        <v>-1.4609532210036636E-09</v>
      </c>
      <c r="FD63">
        <f t="shared" si="45"/>
        <v>-1.4609532210036636E-09</v>
      </c>
      <c r="GL63" s="4">
        <v>3.09196E-06</v>
      </c>
      <c r="GM63" s="4">
        <v>2.85452752153</v>
      </c>
      <c r="GN63" s="4">
        <v>72.0732855816</v>
      </c>
      <c r="GO63">
        <f t="shared" si="54"/>
        <v>-1.1437409886770955E-06</v>
      </c>
      <c r="GP63">
        <f t="shared" si="55"/>
        <v>-1.143840051956069E-06</v>
      </c>
      <c r="GQ63">
        <f t="shared" si="56"/>
        <v>-1.143840052003096E-06</v>
      </c>
      <c r="GR63">
        <f t="shared" si="57"/>
        <v>-1.143840052003096E-06</v>
      </c>
      <c r="GT63" s="4">
        <v>1.9201E-07</v>
      </c>
      <c r="GU63" s="4">
        <v>4.65162168927</v>
      </c>
      <c r="GV63" s="4">
        <v>106.9767433719</v>
      </c>
      <c r="GW63">
        <f t="shared" si="58"/>
        <v>-1.8706799595571887E-07</v>
      </c>
      <c r="GX63">
        <f t="shared" si="59"/>
        <v>-1.870702111763744E-07</v>
      </c>
      <c r="GY63">
        <f t="shared" si="60"/>
        <v>-1.8707021117742722E-07</v>
      </c>
      <c r="GZ63">
        <f t="shared" si="61"/>
        <v>-1.8707021117742722E-07</v>
      </c>
      <c r="HB63" s="4">
        <v>2.597E-08</v>
      </c>
      <c r="HC63" s="4">
        <v>0.67759426519</v>
      </c>
      <c r="HD63" s="4">
        <v>312.1990839626</v>
      </c>
      <c r="HE63">
        <f aca="true" t="shared" si="74" ref="HE63:HE72">HB63*COS(HC63+HD63*$C$53)</f>
        <v>-1.979795914678927E-08</v>
      </c>
      <c r="HF63">
        <f aca="true" t="shared" si="75" ref="HF63:HF72">HB63*COS(HC63+HD63*$C$74)</f>
        <v>-1.980046957846413E-08</v>
      </c>
      <c r="HG63">
        <f aca="true" t="shared" si="76" ref="HG63:HG72">HB63*COS(HC63+HD63*$C$95)</f>
        <v>-1.9800469579656233E-08</v>
      </c>
      <c r="HH63">
        <f aca="true" t="shared" si="77" ref="HH63:HH72">HB63*COS(HC63+HD63*$C$116)</f>
        <v>-1.9800469579656233E-08</v>
      </c>
    </row>
    <row r="64" spans="1:216" ht="12.75">
      <c r="A64" s="5" t="s">
        <v>20</v>
      </c>
      <c r="B64" s="5" t="s">
        <v>21</v>
      </c>
      <c r="C64" s="5" t="s">
        <v>22</v>
      </c>
      <c r="D64" s="5" t="s">
        <v>23</v>
      </c>
      <c r="E64" s="5" t="s">
        <v>27</v>
      </c>
      <c r="F64" s="5" t="s">
        <v>29</v>
      </c>
      <c r="M64" s="4">
        <v>2.3663E-07</v>
      </c>
      <c r="N64" s="4">
        <v>0.48473567763</v>
      </c>
      <c r="O64" s="4">
        <v>8031.0922630584</v>
      </c>
      <c r="P64">
        <f t="shared" si="8"/>
        <v>5.7458284809365824E-08</v>
      </c>
      <c r="R64" s="4">
        <v>2.06E-08</v>
      </c>
      <c r="S64" s="4">
        <v>2.54987293999</v>
      </c>
      <c r="T64" s="4">
        <v>25132.3033999656</v>
      </c>
      <c r="U64">
        <f t="shared" si="9"/>
        <v>-1.3162442300598086E-08</v>
      </c>
      <c r="W64" s="4">
        <v>1.37E-09</v>
      </c>
      <c r="X64" s="4">
        <v>2.21679460145</v>
      </c>
      <c r="Y64" s="4">
        <v>8429.2412664666</v>
      </c>
      <c r="Z64">
        <f t="shared" si="10"/>
        <v>8.971727400943624E-10</v>
      </c>
      <c r="AQ64" s="4">
        <v>7.14E-09</v>
      </c>
      <c r="AR64" s="4">
        <v>1.37548118603</v>
      </c>
      <c r="AS64" s="4">
        <v>2146.1654164752</v>
      </c>
      <c r="AT64">
        <f t="shared" si="13"/>
        <v>-2.4608500246263007E-09</v>
      </c>
      <c r="AV64" s="4">
        <v>4.1E-10</v>
      </c>
      <c r="AW64" s="4">
        <v>5.91861144924</v>
      </c>
      <c r="AX64" s="4">
        <v>23581.2581773176</v>
      </c>
      <c r="AY64">
        <f t="shared" si="14"/>
        <v>4.08460678663255E-10</v>
      </c>
      <c r="BP64" s="4">
        <v>7.786E-08</v>
      </c>
      <c r="BQ64" s="4">
        <v>3.67371235637</v>
      </c>
      <c r="BR64" s="4">
        <v>12168.0026965746</v>
      </c>
      <c r="BS64">
        <f t="shared" si="17"/>
        <v>5.331338615574364E-08</v>
      </c>
      <c r="BU64" s="4">
        <v>6.5E-09</v>
      </c>
      <c r="BV64" s="4">
        <v>0.9793569035</v>
      </c>
      <c r="BW64" s="4">
        <v>25132.3033999656</v>
      </c>
      <c r="BX64">
        <f t="shared" si="18"/>
        <v>-5.001258696065967E-09</v>
      </c>
      <c r="BZ64" s="4">
        <v>5E-10</v>
      </c>
      <c r="CA64" s="4">
        <v>5.54441900966</v>
      </c>
      <c r="CB64" s="4">
        <v>1990.745017041</v>
      </c>
      <c r="CC64">
        <f t="shared" si="19"/>
        <v>2.913617504304058E-11</v>
      </c>
      <c r="CT64" s="4">
        <v>2.2169E-07</v>
      </c>
      <c r="CU64" s="4">
        <v>2.74932970271</v>
      </c>
      <c r="CV64" s="4">
        <v>256.5399405065</v>
      </c>
      <c r="CW64">
        <f t="shared" si="22"/>
        <v>7.859208305246149E-08</v>
      </c>
      <c r="CX64">
        <f t="shared" si="23"/>
        <v>7.856663782807116E-08</v>
      </c>
      <c r="CY64">
        <f t="shared" si="24"/>
        <v>7.856663781600466E-08</v>
      </c>
      <c r="CZ64">
        <f t="shared" si="25"/>
        <v>7.856663781600466E-08</v>
      </c>
      <c r="DB64" s="4">
        <v>1.002E-08</v>
      </c>
      <c r="DC64" s="4">
        <v>1.85850922283</v>
      </c>
      <c r="DD64" s="4">
        <v>5.1078094307</v>
      </c>
      <c r="DE64">
        <f t="shared" si="26"/>
        <v>2.641788013138136E-09</v>
      </c>
      <c r="DF64">
        <f t="shared" si="27"/>
        <v>2.6417643910797376E-09</v>
      </c>
      <c r="DG64">
        <f t="shared" si="28"/>
        <v>2.641764391068543E-09</v>
      </c>
      <c r="DH64">
        <f t="shared" si="29"/>
        <v>2.641764391068543E-09</v>
      </c>
      <c r="EP64" s="4">
        <v>1.595E-08</v>
      </c>
      <c r="EQ64" s="4">
        <v>3.05266110075</v>
      </c>
      <c r="ER64" s="4">
        <v>38.3936680687</v>
      </c>
      <c r="ES64">
        <f t="shared" si="38"/>
        <v>-1.2752384904685822E-08</v>
      </c>
      <c r="ET64">
        <f t="shared" si="39"/>
        <v>-1.275256089396153E-08</v>
      </c>
      <c r="EU64">
        <f t="shared" si="40"/>
        <v>-1.2752560894045389E-08</v>
      </c>
      <c r="EV64">
        <f t="shared" si="41"/>
        <v>-1.2752560894045389E-08</v>
      </c>
      <c r="EX64" s="4">
        <v>1.47E-09</v>
      </c>
      <c r="EY64" s="4">
        <v>2.10574339673</v>
      </c>
      <c r="EZ64" s="4">
        <v>44.070926471</v>
      </c>
      <c r="FA64">
        <f t="shared" si="42"/>
        <v>2.438214013925745E-10</v>
      </c>
      <c r="FB64">
        <f t="shared" si="43"/>
        <v>2.43851969664017E-10</v>
      </c>
      <c r="FC64">
        <f t="shared" si="44"/>
        <v>2.4385196967860216E-10</v>
      </c>
      <c r="FD64">
        <f t="shared" si="45"/>
        <v>2.4385196967860216E-10</v>
      </c>
      <c r="GL64" s="4">
        <v>3.45094E-06</v>
      </c>
      <c r="GM64" s="4">
        <v>1.35905860594</v>
      </c>
      <c r="GN64" s="4">
        <v>293.188503436</v>
      </c>
      <c r="GO64">
        <f t="shared" si="54"/>
        <v>3.0747606866866435E-06</v>
      </c>
      <c r="GP64">
        <f t="shared" si="55"/>
        <v>3.0745408614418486E-06</v>
      </c>
      <c r="GQ64">
        <f t="shared" si="56"/>
        <v>3.074540861337083E-06</v>
      </c>
      <c r="GR64">
        <f t="shared" si="57"/>
        <v>3.074540861337083E-06</v>
      </c>
      <c r="GT64" s="4">
        <v>1.7606E-07</v>
      </c>
      <c r="GU64" s="4">
        <v>1.60307551767</v>
      </c>
      <c r="GV64" s="4">
        <v>62.2514255951</v>
      </c>
      <c r="GW64">
        <f t="shared" si="58"/>
        <v>1.7599974618331764E-07</v>
      </c>
      <c r="GX64">
        <f t="shared" si="59"/>
        <v>1.759996089193083E-07</v>
      </c>
      <c r="GY64">
        <f t="shared" si="60"/>
        <v>1.7599960891924303E-07</v>
      </c>
      <c r="GZ64">
        <f t="shared" si="61"/>
        <v>1.7599960891924303E-07</v>
      </c>
      <c r="HB64" s="4">
        <v>2.581E-08</v>
      </c>
      <c r="HC64" s="4">
        <v>3.55847612121</v>
      </c>
      <c r="HD64" s="4">
        <v>567.8240007324</v>
      </c>
      <c r="HE64">
        <f t="shared" si="74"/>
        <v>-2.032822434185737E-08</v>
      </c>
      <c r="HF64">
        <f t="shared" si="75"/>
        <v>-2.03325443962339E-08</v>
      </c>
      <c r="HG64">
        <f t="shared" si="76"/>
        <v>-2.0332544398287085E-08</v>
      </c>
      <c r="HH64">
        <f t="shared" si="77"/>
        <v>-2.0332544398287085E-08</v>
      </c>
    </row>
    <row r="65" spans="1:216" ht="12.75">
      <c r="A65">
        <f>((((F56*C53+E56)*C53+D56)*C53+C56)*C53+B56)*C53+A56</f>
        <v>-301.64712803448873</v>
      </c>
      <c r="B65">
        <f>DEGREES(A65)</f>
        <v>-17283.107338618578</v>
      </c>
      <c r="C65">
        <f>((((F59*C53+E59)*C53+D59)*C53+C59)*C53+B59)*C53+A59</f>
        <v>-0.03206025280104805</v>
      </c>
      <c r="D65">
        <f>DEGREES(C65)</f>
        <v>-1.836917175622529</v>
      </c>
      <c r="E65">
        <f>((((F62*C53+E62)*C53+D62)*C53+C62)*C53+B62)*C53+A62</f>
        <v>29.962411424958244</v>
      </c>
      <c r="F65">
        <f>SQRT(D69*D69+E69*E69+F69*F69)</f>
        <v>30.25931444440805</v>
      </c>
      <c r="M65" s="4">
        <v>2.3574E-07</v>
      </c>
      <c r="N65" s="4">
        <v>2.06527720049</v>
      </c>
      <c r="O65" s="4">
        <v>3340.6124266998</v>
      </c>
      <c r="P65">
        <f t="shared" si="8"/>
        <v>2.3410398795322771E-07</v>
      </c>
      <c r="R65" s="4">
        <v>1.794E-08</v>
      </c>
      <c r="S65" s="4">
        <v>1.47435409831</v>
      </c>
      <c r="T65" s="4">
        <v>4164.311989613</v>
      </c>
      <c r="U65">
        <f t="shared" si="9"/>
        <v>7.635917396645991E-09</v>
      </c>
      <c r="W65" s="4">
        <v>1.27E-09</v>
      </c>
      <c r="X65" s="4">
        <v>3.26094223174</v>
      </c>
      <c r="Y65" s="4">
        <v>17789.845619785</v>
      </c>
      <c r="Z65">
        <f t="shared" si="10"/>
        <v>-1.0238011842298154E-10</v>
      </c>
      <c r="AQ65" s="4">
        <v>7.08E-09</v>
      </c>
      <c r="AR65" s="4">
        <v>1.91406542362</v>
      </c>
      <c r="AS65" s="4">
        <v>8031.0922630584</v>
      </c>
      <c r="AT65">
        <f t="shared" si="13"/>
        <v>7.041889563634577E-09</v>
      </c>
      <c r="AV65" s="4">
        <v>4.5E-10</v>
      </c>
      <c r="AW65" s="4">
        <v>4.95273290181</v>
      </c>
      <c r="AX65" s="4">
        <v>5863.5912061162</v>
      </c>
      <c r="AY65">
        <f t="shared" si="14"/>
        <v>1.6601391365103786E-10</v>
      </c>
      <c r="BP65" s="4">
        <v>6.633E-08</v>
      </c>
      <c r="BQ65" s="4">
        <v>5.66149277792</v>
      </c>
      <c r="BR65" s="4">
        <v>11371.7046897582</v>
      </c>
      <c r="BS65">
        <f t="shared" si="17"/>
        <v>-2.1684370314761397E-08</v>
      </c>
      <c r="BU65" s="4">
        <v>5.68E-09</v>
      </c>
      <c r="BV65" s="4">
        <v>2.30125315873</v>
      </c>
      <c r="BW65" s="4">
        <v>10973.55568635</v>
      </c>
      <c r="BX65">
        <f t="shared" si="18"/>
        <v>-1.8720186918165317E-09</v>
      </c>
      <c r="BZ65" s="4">
        <v>5.6E-10</v>
      </c>
      <c r="CA65" s="4">
        <v>4.0030107804</v>
      </c>
      <c r="CB65" s="4">
        <v>13367.9726311066</v>
      </c>
      <c r="CC65">
        <f t="shared" si="19"/>
        <v>-3.7162856135380394E-10</v>
      </c>
      <c r="CT65" s="4">
        <v>1.6614E-07</v>
      </c>
      <c r="CU65" s="4">
        <v>4.98188930613</v>
      </c>
      <c r="CV65" s="4">
        <v>37.611770776</v>
      </c>
      <c r="CW65">
        <f t="shared" si="22"/>
        <v>1.3747607135899427E-07</v>
      </c>
      <c r="CX65">
        <f t="shared" si="23"/>
        <v>1.3747439247921947E-07</v>
      </c>
      <c r="CY65">
        <f t="shared" si="24"/>
        <v>1.3747439247842406E-07</v>
      </c>
      <c r="CZ65">
        <f t="shared" si="25"/>
        <v>1.3747439247842406E-07</v>
      </c>
      <c r="DB65" s="4">
        <v>9.83E-09</v>
      </c>
      <c r="DC65" s="4">
        <v>0.05345050384</v>
      </c>
      <c r="DD65" s="4">
        <v>7.4223635415</v>
      </c>
      <c r="DE65">
        <f t="shared" si="26"/>
        <v>-9.178720061226178E-09</v>
      </c>
      <c r="DF65">
        <f t="shared" si="27"/>
        <v>-9.178732556918488E-09</v>
      </c>
      <c r="DG65">
        <f t="shared" si="28"/>
        <v>-9.178732556924414E-09</v>
      </c>
      <c r="DH65">
        <f t="shared" si="29"/>
        <v>-9.178732556924414E-09</v>
      </c>
      <c r="EP65" s="4">
        <v>1.437E-08</v>
      </c>
      <c r="EQ65" s="4">
        <v>1.48678704605</v>
      </c>
      <c r="ER65" s="4">
        <v>135.5485514541</v>
      </c>
      <c r="ES65">
        <f t="shared" si="38"/>
        <v>-8.114313588566018E-09</v>
      </c>
      <c r="ET65">
        <f t="shared" si="39"/>
        <v>-8.115082758626699E-09</v>
      </c>
      <c r="EU65">
        <f t="shared" si="40"/>
        <v>-8.115082758993423E-09</v>
      </c>
      <c r="EV65">
        <f t="shared" si="41"/>
        <v>-8.115082758993423E-09</v>
      </c>
      <c r="EX65" s="4">
        <v>1.23E-09</v>
      </c>
      <c r="EY65" s="4">
        <v>1.98250467171</v>
      </c>
      <c r="EZ65" s="4">
        <v>46.2097904851</v>
      </c>
      <c r="FA65">
        <f t="shared" si="42"/>
        <v>-1.2209078321166604E-09</v>
      </c>
      <c r="FB65">
        <f t="shared" si="43"/>
        <v>-1.2209045312323514E-09</v>
      </c>
      <c r="FC65">
        <f t="shared" si="44"/>
        <v>-1.2209045312307812E-09</v>
      </c>
      <c r="FD65">
        <f t="shared" si="45"/>
        <v>-1.2209045312307812E-09</v>
      </c>
      <c r="GL65" s="4">
        <v>3.07439E-06</v>
      </c>
      <c r="GM65" s="4">
        <v>0.31964571332</v>
      </c>
      <c r="GN65" s="4">
        <v>601.7642506762</v>
      </c>
      <c r="GO65">
        <f t="shared" si="54"/>
        <v>2.201448296822083E-06</v>
      </c>
      <c r="GP65">
        <f t="shared" si="55"/>
        <v>2.2008302965113944E-06</v>
      </c>
      <c r="GQ65">
        <f t="shared" si="56"/>
        <v>2.2008302962165837E-06</v>
      </c>
      <c r="GR65">
        <f t="shared" si="57"/>
        <v>2.2008302962165837E-06</v>
      </c>
      <c r="GT65" s="4">
        <v>1.6545E-07</v>
      </c>
      <c r="GU65" s="4">
        <v>1.69931816587</v>
      </c>
      <c r="GV65" s="4">
        <v>357.4456666012</v>
      </c>
      <c r="GW65">
        <f t="shared" si="58"/>
        <v>8.321919193781086E-08</v>
      </c>
      <c r="GX65">
        <f t="shared" si="59"/>
        <v>8.324364743607762E-08</v>
      </c>
      <c r="GY65">
        <f t="shared" si="60"/>
        <v>8.324364744765141E-08</v>
      </c>
      <c r="GZ65">
        <f t="shared" si="61"/>
        <v>8.324364744765141E-08</v>
      </c>
      <c r="HB65" s="4">
        <v>2.578E-08</v>
      </c>
      <c r="HC65" s="4">
        <v>1.45603792456</v>
      </c>
      <c r="HD65" s="4">
        <v>1035.475988553</v>
      </c>
      <c r="HE65">
        <f t="shared" si="74"/>
        <v>1.5235237214690155E-08</v>
      </c>
      <c r="HF65">
        <f t="shared" si="75"/>
        <v>1.522493170039686E-08</v>
      </c>
      <c r="HG65">
        <f t="shared" si="76"/>
        <v>1.522493169551519E-08</v>
      </c>
      <c r="HH65">
        <f t="shared" si="77"/>
        <v>1.522493169551519E-08</v>
      </c>
    </row>
    <row r="66" spans="1:216" ht="12.75">
      <c r="A66">
        <f>RADIANS(B66)</f>
        <v>6.228952017311027</v>
      </c>
      <c r="B66">
        <f>B65-INT(B65/360)*360</f>
        <v>356.89266138142193</v>
      </c>
      <c r="C66">
        <f>RADIANS(D66)</f>
        <v>6.251125054378538</v>
      </c>
      <c r="D66">
        <f>D65-INT(D65/360)*360</f>
        <v>358.16308282437745</v>
      </c>
      <c r="M66" s="4">
        <v>2.1089E-07</v>
      </c>
      <c r="N66" s="4">
        <v>4.14825464101</v>
      </c>
      <c r="O66" s="4">
        <v>951.7184062506001</v>
      </c>
      <c r="P66">
        <f aca="true" t="shared" si="78" ref="P66:P129">M66*COS(N66+O66*$E$16)</f>
        <v>1.8500758300495197E-07</v>
      </c>
      <c r="R66" s="4">
        <v>1.778E-08</v>
      </c>
      <c r="S66" s="4">
        <v>3.02473091781</v>
      </c>
      <c r="T66" s="4">
        <v>5.5229243074</v>
      </c>
      <c r="U66">
        <f aca="true" t="shared" si="79" ref="U66:U129">R66*COS(S66+T66*$E$16)</f>
        <v>-1.6893969596648816E-08</v>
      </c>
      <c r="W66" s="4">
        <v>1.28E-09</v>
      </c>
      <c r="X66" s="4">
        <v>5.47237279946</v>
      </c>
      <c r="Y66" s="4">
        <v>12036.4607348882</v>
      </c>
      <c r="Z66">
        <f aca="true" t="shared" si="80" ref="Z66:Z129">W66*COS(X66+Y66*$E$16)</f>
        <v>1.0217200013915439E-09</v>
      </c>
      <c r="AQ66" s="4">
        <v>7.46E-09</v>
      </c>
      <c r="AR66" s="4">
        <v>0.57893808616</v>
      </c>
      <c r="AS66" s="4">
        <v>796.2980068164001</v>
      </c>
      <c r="AT66">
        <f aca="true" t="shared" si="81" ref="AT66:AT129">AQ66*COS(AR66+AS66*$E$16)</f>
        <v>6.805632933690581E-10</v>
      </c>
      <c r="AV66" s="4">
        <v>5E-10</v>
      </c>
      <c r="AW66" s="4">
        <v>3.62740835096</v>
      </c>
      <c r="AX66" s="4">
        <v>41654.9631159678</v>
      </c>
      <c r="AY66">
        <f aca="true" t="shared" si="82" ref="AY66:AY99">AV66*COS(AW66+AX66*$E$16)</f>
        <v>4.775503968754834E-10</v>
      </c>
      <c r="BP66" s="4">
        <v>7.712E-08</v>
      </c>
      <c r="BQ66" s="4">
        <v>0.31242577789</v>
      </c>
      <c r="BR66" s="4">
        <v>7632.9432596502</v>
      </c>
      <c r="BS66">
        <f aca="true" t="shared" si="83" ref="BS66:BS129">BP66*COS(BQ66+BR66*$E$16)</f>
        <v>-2.8411229077627018E-08</v>
      </c>
      <c r="BU66" s="4">
        <v>5.47E-09</v>
      </c>
      <c r="BV66" s="4">
        <v>5.27256412213</v>
      </c>
      <c r="BW66" s="4">
        <v>3340.6124266998</v>
      </c>
      <c r="BX66">
        <f aca="true" t="shared" si="84" ref="BX66:BX129">BU66*COS(BV66+BW66*$E$16)</f>
        <v>-5.378089576464383E-09</v>
      </c>
      <c r="BZ66" s="4">
        <v>5.2E-10</v>
      </c>
      <c r="CA66" s="4">
        <v>4.13138898038</v>
      </c>
      <c r="CB66" s="4">
        <v>7860.4193924392</v>
      </c>
      <c r="CC66">
        <f aca="true" t="shared" si="85" ref="CC66:CC129">BZ66*COS(CA66+CB66*$E$16)</f>
        <v>-2.4397682733873023E-10</v>
      </c>
      <c r="CT66" s="4">
        <v>1.7728E-07</v>
      </c>
      <c r="CU66" s="4">
        <v>3.55049134167</v>
      </c>
      <c r="CV66" s="4">
        <v>1.3725981237</v>
      </c>
      <c r="CW66">
        <f aca="true" t="shared" si="86" ref="CW66:CW129">CT66*COS(CU66+CV66*$C$53)</f>
        <v>7.292177140283754E-08</v>
      </c>
      <c r="CX66">
        <f aca="true" t="shared" si="87" ref="CX66:CX129">CT66*COS(CU66+CV66*$C$74)</f>
        <v>7.292166527927305E-08</v>
      </c>
      <c r="CY66">
        <f aca="true" t="shared" si="88" ref="CY66:CY129">CT66*COS(CU66+CV66*$C$95)</f>
        <v>7.292166527922252E-08</v>
      </c>
      <c r="CZ66">
        <f aca="true" t="shared" si="89" ref="CZ66:CZ129">CT66*COS(CU66+CV66*$C$116)</f>
        <v>7.292166527922252E-08</v>
      </c>
      <c r="DB66" s="4">
        <v>9.98E-09</v>
      </c>
      <c r="DC66" s="4">
        <v>1.73689827444</v>
      </c>
      <c r="DD66" s="4">
        <v>1028.3624415522</v>
      </c>
      <c r="DE66">
        <f aca="true" t="shared" si="90" ref="DE66:DE129">DB66*COS(DC66+DD66*$C$53)</f>
        <v>9.536707406901061E-09</v>
      </c>
      <c r="DF66">
        <f aca="true" t="shared" si="91" ref="DF66:DF129">DB66*COS(DC66+DD66*$C$74)</f>
        <v>9.535258965884663E-09</v>
      </c>
      <c r="DG66">
        <f aca="true" t="shared" si="92" ref="DG66:DG129">DB66*COS(DC66+DD66*$C$95)</f>
        <v>9.53525896519873E-09</v>
      </c>
      <c r="DH66">
        <f aca="true" t="shared" si="93" ref="DH66:DH129">DB66*COS(DC66+DD66*$C$116)</f>
        <v>9.53525896519873E-09</v>
      </c>
      <c r="EP66" s="4">
        <v>1.387E-08</v>
      </c>
      <c r="EQ66" s="4">
        <v>2.46149266117</v>
      </c>
      <c r="ER66" s="4">
        <v>138.5174968707</v>
      </c>
      <c r="ES66">
        <f aca="true" t="shared" si="94" ref="ES66:ES129">EP66*COS(EQ66+ER66*$C$53)</f>
        <v>1.3631906659342926E-08</v>
      </c>
      <c r="ET66">
        <f aca="true" t="shared" si="95" ref="ET66:ET129">EP66*COS(EQ66+ER66*$C$74)</f>
        <v>1.3632076226917857E-08</v>
      </c>
      <c r="EU66">
        <f aca="true" t="shared" si="96" ref="EU66:EU129">EP66*COS(EQ66+ER66*$C$95)</f>
        <v>1.3632076226998122E-08</v>
      </c>
      <c r="EV66">
        <f aca="true" t="shared" si="97" ref="EV66:EV129">EP66*COS(EQ66+ER66*$C$116)</f>
        <v>1.3632076226998122E-08</v>
      </c>
      <c r="EX66" s="4">
        <v>1.59E-09</v>
      </c>
      <c r="EY66" s="4">
        <v>3.46955908364</v>
      </c>
      <c r="EZ66" s="4">
        <v>145.1097790097</v>
      </c>
      <c r="FA66">
        <f aca="true" t="shared" si="98" ref="FA66:FA82">EX66*COS(EY66+EZ66*$C$53)</f>
        <v>4.5886483065387667E-10</v>
      </c>
      <c r="FB66">
        <f aca="true" t="shared" si="99" ref="FB66:FB82">EX66*COS(EY66+EZ66*$C$74)</f>
        <v>4.587591306616122E-10</v>
      </c>
      <c r="FC66">
        <f aca="true" t="shared" si="100" ref="FC66:FC82">EX66*COS(EY66+EZ66*$C$95)</f>
        <v>4.5875913061142056E-10</v>
      </c>
      <c r="FD66">
        <f aca="true" t="shared" si="101" ref="FD66:FD82">EX66*COS(EY66+EZ66*$C$116)</f>
        <v>4.5875913061142056E-10</v>
      </c>
      <c r="GL66" s="4">
        <v>2.51356E-06</v>
      </c>
      <c r="GM66" s="4">
        <v>3.53992782846</v>
      </c>
      <c r="GN66" s="4">
        <v>312.1990839626</v>
      </c>
      <c r="GO66">
        <f aca="true" t="shared" si="102" ref="GO66:GO129">GL66*COS(GM66+GN66*$C$53)</f>
        <v>2.2903475885098903E-06</v>
      </c>
      <c r="GP66">
        <f aca="true" t="shared" si="103" ref="GP66:GP129">GL66*COS(GM66+GN66*$C$74)</f>
        <v>2.2905022478627515E-06</v>
      </c>
      <c r="GQ66">
        <f aca="true" t="shared" si="104" ref="GQ66:GQ129">GL66*COS(GM66+GN66*$C$95)</f>
        <v>2.290502247936187E-06</v>
      </c>
      <c r="GR66">
        <f aca="true" t="shared" si="105" ref="GR66:GR129">GL66*COS(GM66+GN66*$C$116)</f>
        <v>2.290502247936187E-06</v>
      </c>
      <c r="GT66" s="4">
        <v>2.0132E-07</v>
      </c>
      <c r="GU66" s="4">
        <v>3.29520553529</v>
      </c>
      <c r="GV66" s="4">
        <v>114.3991069134</v>
      </c>
      <c r="GW66">
        <f aca="true" t="shared" si="106" ref="GW66:GW129">GT66*COS(GU66+GV66*$C$53)</f>
        <v>1.3786863823991717E-07</v>
      </c>
      <c r="GX66">
        <f aca="true" t="shared" si="107" ref="GX66:GX129">GT66*COS(GU66+GV66*$C$74)</f>
        <v>1.3786060788482644E-07</v>
      </c>
      <c r="GY66">
        <f aca="true" t="shared" si="108" ref="GY66:GY129">GT66*COS(GU66+GV66*$C$95)</f>
        <v>1.378606078810069E-07</v>
      </c>
      <c r="GZ66">
        <f aca="true" t="shared" si="109" ref="GZ66:GZ129">GT66*COS(GU66+GV66*$C$116)</f>
        <v>1.378606078810069E-07</v>
      </c>
      <c r="HB66" s="4">
        <v>2.541E-08</v>
      </c>
      <c r="HC66" s="4">
        <v>5.19427579702</v>
      </c>
      <c r="HD66" s="4">
        <v>1227.4344429886</v>
      </c>
      <c r="HE66">
        <f t="shared" si="74"/>
        <v>2.4544540245971365E-08</v>
      </c>
      <c r="HF66">
        <f t="shared" si="75"/>
        <v>2.4548397628512155E-08</v>
      </c>
      <c r="HG66">
        <f t="shared" si="76"/>
        <v>2.4548397630349998E-08</v>
      </c>
      <c r="HH66">
        <f t="shared" si="77"/>
        <v>2.4548397630349998E-08</v>
      </c>
    </row>
    <row r="67" spans="13:220" ht="12.75">
      <c r="M67" s="4">
        <v>2.4738E-07</v>
      </c>
      <c r="N67" s="4">
        <v>0.21484762138</v>
      </c>
      <c r="O67" s="4">
        <v>3.5904286518</v>
      </c>
      <c r="P67">
        <f t="shared" si="78"/>
        <v>-2.4065868009827775E-07</v>
      </c>
      <c r="R67" s="4">
        <v>2.029E-08</v>
      </c>
      <c r="S67" s="4">
        <v>0.90960209983</v>
      </c>
      <c r="T67" s="4">
        <v>6256.7775301916</v>
      </c>
      <c r="U67">
        <f t="shared" si="79"/>
        <v>1.870058369010171E-08</v>
      </c>
      <c r="W67" s="4">
        <v>1.22E-09</v>
      </c>
      <c r="X67" s="4">
        <v>2.16291082757</v>
      </c>
      <c r="Y67" s="4">
        <v>10213.285546211</v>
      </c>
      <c r="Z67">
        <f t="shared" si="80"/>
        <v>-6.53229555163084E-10</v>
      </c>
      <c r="AQ67" s="4">
        <v>8.02E-09</v>
      </c>
      <c r="AR67" s="4">
        <v>5.1233913723</v>
      </c>
      <c r="AS67" s="4">
        <v>2942.4634232916</v>
      </c>
      <c r="AT67">
        <f t="shared" si="81"/>
        <v>-7.33648452382815E-09</v>
      </c>
      <c r="AV67" s="4">
        <v>3.7E-10</v>
      </c>
      <c r="AW67" s="4">
        <v>6.09033460601</v>
      </c>
      <c r="AX67" s="4">
        <v>64809.8055049412</v>
      </c>
      <c r="AY67">
        <f t="shared" si="82"/>
        <v>-1.281931708795671E-10</v>
      </c>
      <c r="BP67" s="4">
        <v>6.592E-08</v>
      </c>
      <c r="BQ67" s="4">
        <v>3.13576266188</v>
      </c>
      <c r="BR67" s="4">
        <v>801.8209311238</v>
      </c>
      <c r="BS67">
        <f t="shared" si="83"/>
        <v>-5.065079842442421E-08</v>
      </c>
      <c r="BU67" s="4">
        <v>5.47E-09</v>
      </c>
      <c r="BV67" s="4">
        <v>2.20144422886</v>
      </c>
      <c r="BW67" s="4">
        <v>1592.5960136328</v>
      </c>
      <c r="BX67">
        <f t="shared" si="84"/>
        <v>-3.565277494342494E-09</v>
      </c>
      <c r="BZ67" s="4">
        <v>5.2E-10</v>
      </c>
      <c r="CA67" s="4">
        <v>3.90943054011</v>
      </c>
      <c r="CB67" s="4">
        <v>26.2983197998</v>
      </c>
      <c r="CC67">
        <f t="shared" si="85"/>
        <v>3.3434126145274224E-10</v>
      </c>
      <c r="CT67" s="4">
        <v>1.7347E-07</v>
      </c>
      <c r="CU67" s="4">
        <v>2.1406923488</v>
      </c>
      <c r="CV67" s="4">
        <v>42.5864537627</v>
      </c>
      <c r="CW67">
        <f t="shared" si="86"/>
        <v>1.2713040349732667E-07</v>
      </c>
      <c r="CX67">
        <f t="shared" si="87"/>
        <v>1.2713280839963607E-07</v>
      </c>
      <c r="CY67">
        <f t="shared" si="88"/>
        <v>1.2713280840077655E-07</v>
      </c>
      <c r="CZ67">
        <f t="shared" si="89"/>
        <v>1.2713280840077655E-07</v>
      </c>
      <c r="DB67" s="4">
        <v>1.193E-08</v>
      </c>
      <c r="DC67" s="4">
        <v>4.63176675581</v>
      </c>
      <c r="DD67" s="4">
        <v>60.7669528868</v>
      </c>
      <c r="DE67">
        <f t="shared" si="90"/>
        <v>-8.052108531766265E-09</v>
      </c>
      <c r="DF67">
        <f t="shared" si="91"/>
        <v>-8.051852583883634E-09</v>
      </c>
      <c r="DG67">
        <f t="shared" si="92"/>
        <v>-8.051852583762038E-09</v>
      </c>
      <c r="DH67">
        <f t="shared" si="93"/>
        <v>-8.051852583762038E-09</v>
      </c>
      <c r="EP67" s="4">
        <v>1.366E-08</v>
      </c>
      <c r="EQ67" s="4">
        <v>1.52026779665</v>
      </c>
      <c r="ER67" s="4">
        <v>68.8437077341</v>
      </c>
      <c r="ES67">
        <f t="shared" si="94"/>
        <v>-1.1566519607250497E-08</v>
      </c>
      <c r="ET67">
        <f t="shared" si="95"/>
        <v>-1.1566758980607114E-08</v>
      </c>
      <c r="EU67">
        <f t="shared" si="96"/>
        <v>-1.156675898072112E-08</v>
      </c>
      <c r="EV67">
        <f t="shared" si="97"/>
        <v>-1.156675898072112E-08</v>
      </c>
      <c r="EX67" s="4">
        <v>1.16E-09</v>
      </c>
      <c r="EY67" s="4">
        <v>5.8897111359</v>
      </c>
      <c r="EZ67" s="4">
        <v>38.0211610532</v>
      </c>
      <c r="FA67">
        <f t="shared" si="98"/>
        <v>-1.1416400495090375E-09</v>
      </c>
      <c r="FB67">
        <f t="shared" si="99"/>
        <v>-1.1416437890450096E-09</v>
      </c>
      <c r="FC67">
        <f t="shared" si="100"/>
        <v>-1.1416437890467973E-09</v>
      </c>
      <c r="FD67">
        <f t="shared" si="101"/>
        <v>-1.1416437890467973E-09</v>
      </c>
      <c r="GL67" s="4">
        <v>2.48152E-06</v>
      </c>
      <c r="GM67" s="4">
        <v>3.41078346726</v>
      </c>
      <c r="GN67" s="4">
        <v>37.611770776</v>
      </c>
      <c r="GO67">
        <f t="shared" si="102"/>
        <v>-1.394029072801329E-06</v>
      </c>
      <c r="GP67">
        <f t="shared" si="103"/>
        <v>-1.3940660182029875E-06</v>
      </c>
      <c r="GQ67">
        <f t="shared" si="104"/>
        <v>-1.3940660182204919E-06</v>
      </c>
      <c r="GR67">
        <f t="shared" si="105"/>
        <v>-1.3940660182204919E-06</v>
      </c>
      <c r="GT67" s="4">
        <v>1.5425E-07</v>
      </c>
      <c r="GU67" s="4">
        <v>4.38812302799</v>
      </c>
      <c r="GV67" s="4">
        <v>25.6028626656</v>
      </c>
      <c r="GW67">
        <f t="shared" si="106"/>
        <v>1.2450351615183813E-07</v>
      </c>
      <c r="GX67">
        <f t="shared" si="107"/>
        <v>1.245046316598917E-07</v>
      </c>
      <c r="GY67">
        <f t="shared" si="108"/>
        <v>1.2450463166042225E-07</v>
      </c>
      <c r="GZ67">
        <f t="shared" si="109"/>
        <v>1.2450463166042225E-07</v>
      </c>
      <c r="HB67" s="4">
        <v>2.51E-08</v>
      </c>
      <c r="HC67" s="4">
        <v>4.12148891512</v>
      </c>
      <c r="HD67" s="4">
        <v>171.2339065371</v>
      </c>
      <c r="HE67">
        <f t="shared" si="74"/>
        <v>-1.6146802250398254E-08</v>
      </c>
      <c r="HF67">
        <f t="shared" si="75"/>
        <v>-1.6148376664134434E-08</v>
      </c>
      <c r="HG67">
        <f t="shared" si="76"/>
        <v>-1.6148376664881557E-08</v>
      </c>
      <c r="HH67">
        <f t="shared" si="77"/>
        <v>-1.6148376664881557E-08</v>
      </c>
      <c r="HJ67" s="12"/>
      <c r="HK67" s="12"/>
      <c r="HL67" s="12"/>
    </row>
    <row r="68" spans="1:216" ht="12.75">
      <c r="A68" t="s">
        <v>188</v>
      </c>
      <c r="B68" t="s">
        <v>189</v>
      </c>
      <c r="C68" t="s">
        <v>190</v>
      </c>
      <c r="D68" t="s">
        <v>24</v>
      </c>
      <c r="E68" t="s">
        <v>25</v>
      </c>
      <c r="F68" t="s">
        <v>26</v>
      </c>
      <c r="M68" s="4">
        <v>2.5352E-07</v>
      </c>
      <c r="N68" s="4">
        <v>3.16470953405</v>
      </c>
      <c r="O68" s="4">
        <v>4690.4798363586</v>
      </c>
      <c r="P68">
        <f t="shared" si="78"/>
        <v>-2.5027166847920793E-07</v>
      </c>
      <c r="R68" s="4">
        <v>2.075E-08</v>
      </c>
      <c r="S68" s="4">
        <v>2.26767270157</v>
      </c>
      <c r="T68" s="4">
        <v>522.5774180938</v>
      </c>
      <c r="U68">
        <f t="shared" si="79"/>
        <v>2.0718707489400143E-08</v>
      </c>
      <c r="W68" s="4">
        <v>1.18E-09</v>
      </c>
      <c r="X68" s="4">
        <v>0.45789822268</v>
      </c>
      <c r="Y68" s="4">
        <v>7058.5984613154</v>
      </c>
      <c r="Z68">
        <f t="shared" si="80"/>
        <v>1.166783295301173E-09</v>
      </c>
      <c r="AQ68" s="4">
        <v>7.51E-09</v>
      </c>
      <c r="AR68" s="4">
        <v>1.67479850166</v>
      </c>
      <c r="AS68" s="4">
        <v>21228.3920235458</v>
      </c>
      <c r="AT68">
        <f t="shared" si="81"/>
        <v>7.496093339288913E-09</v>
      </c>
      <c r="AV68" s="4">
        <v>3.7E-10</v>
      </c>
      <c r="AW68" s="4">
        <v>5.86153655431</v>
      </c>
      <c r="AX68" s="4">
        <v>12566.1516999828</v>
      </c>
      <c r="AY68">
        <f t="shared" si="82"/>
        <v>-3.5201858059650044E-10</v>
      </c>
      <c r="BP68" s="4">
        <v>7.46E-08</v>
      </c>
      <c r="BQ68" s="4">
        <v>5.64757188143</v>
      </c>
      <c r="BR68" s="4">
        <v>11926.2544136688</v>
      </c>
      <c r="BS68">
        <f t="shared" si="83"/>
        <v>4.180680050948786E-09</v>
      </c>
      <c r="BU68" s="4">
        <v>5.26E-09</v>
      </c>
      <c r="BV68" s="4">
        <v>0.92464258226</v>
      </c>
      <c r="BW68" s="4">
        <v>11371.7046897582</v>
      </c>
      <c r="BX68">
        <f t="shared" si="84"/>
        <v>-5.011551723140786E-09</v>
      </c>
      <c r="BZ68" s="4">
        <v>4.1E-10</v>
      </c>
      <c r="CA68" s="4">
        <v>3.5712848278</v>
      </c>
      <c r="CB68" s="4">
        <v>7079.3738568078</v>
      </c>
      <c r="CC68">
        <f t="shared" si="85"/>
        <v>4.067113042594813E-10</v>
      </c>
      <c r="CT68" s="4">
        <v>1.4953E-07</v>
      </c>
      <c r="CU68" s="4">
        <v>3.36405649131</v>
      </c>
      <c r="CV68" s="4">
        <v>98.8999885246</v>
      </c>
      <c r="CW68">
        <f t="shared" si="86"/>
        <v>-1.1235551221515755E-07</v>
      </c>
      <c r="CX68">
        <f t="shared" si="87"/>
        <v>-1.1236018120143112E-07</v>
      </c>
      <c r="CY68">
        <f t="shared" si="88"/>
        <v>-1.1236018120365203E-07</v>
      </c>
      <c r="CZ68">
        <f t="shared" si="89"/>
        <v>-1.1236018120365203E-07</v>
      </c>
      <c r="DB68" s="4">
        <v>9.4E-09</v>
      </c>
      <c r="DC68" s="4">
        <v>3.09103721222</v>
      </c>
      <c r="DD68" s="4">
        <v>62.2514255951</v>
      </c>
      <c r="DE68">
        <f t="shared" si="90"/>
        <v>1.0225512007577201E-09</v>
      </c>
      <c r="DF68">
        <f t="shared" si="91"/>
        <v>1.0228295251871959E-09</v>
      </c>
      <c r="DG68">
        <f t="shared" si="92"/>
        <v>1.0228295253194536E-09</v>
      </c>
      <c r="DH68">
        <f t="shared" si="93"/>
        <v>1.0228295253194536E-09</v>
      </c>
      <c r="EP68" s="4">
        <v>1.575E-08</v>
      </c>
      <c r="EQ68" s="4">
        <v>3.58964541604</v>
      </c>
      <c r="ER68" s="4">
        <v>38.0211610532</v>
      </c>
      <c r="ES68">
        <f t="shared" si="94"/>
        <v>8.247291741714814E-09</v>
      </c>
      <c r="ET68">
        <f t="shared" si="95"/>
        <v>8.247535844601969E-09</v>
      </c>
      <c r="EU68">
        <f t="shared" si="96"/>
        <v>8.247535844718664E-09</v>
      </c>
      <c r="EV68">
        <f t="shared" si="97"/>
        <v>8.247535844718664E-09</v>
      </c>
      <c r="EX68" s="4">
        <v>1.15E-09</v>
      </c>
      <c r="EY68" s="4">
        <v>4.73412534395</v>
      </c>
      <c r="EZ68" s="4">
        <v>38.2449102224</v>
      </c>
      <c r="FA68">
        <f t="shared" si="98"/>
        <v>1.0704180320325923E-09</v>
      </c>
      <c r="FB68">
        <f t="shared" si="99"/>
        <v>1.0704257241882137E-09</v>
      </c>
      <c r="FC68">
        <f t="shared" si="100"/>
        <v>1.0704257241918694E-09</v>
      </c>
      <c r="FD68">
        <f t="shared" si="101"/>
        <v>1.0704257241918694E-09</v>
      </c>
      <c r="GL68" s="4">
        <v>3.06E-06</v>
      </c>
      <c r="GM68" s="4">
        <v>2.72475094464</v>
      </c>
      <c r="GN68" s="4">
        <v>6244.9428143536</v>
      </c>
      <c r="GO68">
        <f t="shared" si="102"/>
        <v>-8.275532103501821E-07</v>
      </c>
      <c r="GP68">
        <f t="shared" si="103"/>
        <v>-8.187468063408492E-07</v>
      </c>
      <c r="GQ68">
        <f t="shared" si="104"/>
        <v>-8.187468021575788E-07</v>
      </c>
      <c r="GR68">
        <f t="shared" si="105"/>
        <v>-8.187468021575788E-07</v>
      </c>
      <c r="GT68" s="4">
        <v>1.9173E-07</v>
      </c>
      <c r="GU68" s="4">
        <v>2.20014267311</v>
      </c>
      <c r="GV68" s="4">
        <v>343.2185725996</v>
      </c>
      <c r="GW68">
        <f t="shared" si="106"/>
        <v>-1.2215915114264646E-07</v>
      </c>
      <c r="GX68">
        <f t="shared" si="107"/>
        <v>-1.2213488158361528E-07</v>
      </c>
      <c r="GY68">
        <f t="shared" si="108"/>
        <v>-1.2213488157212244E-07</v>
      </c>
      <c r="GZ68">
        <f t="shared" si="109"/>
        <v>-1.2213488157212244E-07</v>
      </c>
      <c r="HB68" s="4">
        <v>2.511E-08</v>
      </c>
      <c r="HC68" s="4">
        <v>2.71606957319</v>
      </c>
      <c r="HD68" s="4">
        <v>179.0982130633</v>
      </c>
      <c r="HE68">
        <f t="shared" si="74"/>
        <v>-2.0513648169152064E-08</v>
      </c>
      <c r="HF68">
        <f t="shared" si="75"/>
        <v>-2.0512407148317093E-08</v>
      </c>
      <c r="HG68">
        <f t="shared" si="76"/>
        <v>-2.0512407147727644E-08</v>
      </c>
      <c r="HH68">
        <f t="shared" si="77"/>
        <v>-2.0512407147727644E-08</v>
      </c>
    </row>
    <row r="69" spans="1:216" ht="12.75">
      <c r="A69">
        <f>E65*COS(C66)*COS(A66)</f>
        <v>29.90298413449352</v>
      </c>
      <c r="B69">
        <f>E65*COS(C66)*SIN(A66)</f>
        <v>-1.6233290573797796</v>
      </c>
      <c r="C69">
        <f>E65*SIN(C66)</f>
        <v>-0.9604379324890423</v>
      </c>
      <c r="D69">
        <f>A69-$A$43</f>
        <v>30.131185830455376</v>
      </c>
      <c r="E69">
        <f>B69-$B$43</f>
        <v>-2.6106159988789477</v>
      </c>
      <c r="F69">
        <f>C69-$C$43</f>
        <v>-0.9604349028040865</v>
      </c>
      <c r="M69" s="4">
        <v>2.282E-07</v>
      </c>
      <c r="N69" s="4">
        <v>5.22197888032</v>
      </c>
      <c r="O69" s="4">
        <v>4705.7323075436</v>
      </c>
      <c r="P69">
        <f t="shared" si="78"/>
        <v>-2.0844610769276975E-07</v>
      </c>
      <c r="R69" s="4">
        <v>1.772E-08</v>
      </c>
      <c r="S69" s="4">
        <v>3.02622802353</v>
      </c>
      <c r="T69" s="4">
        <v>5753.3848848968</v>
      </c>
      <c r="U69">
        <f t="shared" si="79"/>
        <v>5.546541074756331E-09</v>
      </c>
      <c r="W69" s="4">
        <v>1.41E-09</v>
      </c>
      <c r="X69" s="4">
        <v>2.34932647403</v>
      </c>
      <c r="Y69" s="4">
        <v>11506.7697697936</v>
      </c>
      <c r="Z69">
        <f t="shared" si="80"/>
        <v>5.132120839263362E-10</v>
      </c>
      <c r="AQ69" s="4">
        <v>6.02E-09</v>
      </c>
      <c r="AR69" s="4">
        <v>4.09976538826</v>
      </c>
      <c r="AS69" s="4">
        <v>64809.8055049412</v>
      </c>
      <c r="AT69">
        <f t="shared" si="81"/>
        <v>6.00690526697901E-09</v>
      </c>
      <c r="AV69" s="4">
        <v>4.6E-10</v>
      </c>
      <c r="AW69" s="4">
        <v>1.65798680284</v>
      </c>
      <c r="AX69" s="4">
        <v>25158.6017197654</v>
      </c>
      <c r="AY69">
        <f t="shared" si="82"/>
        <v>4.5812294476850953E-10</v>
      </c>
      <c r="BP69" s="4">
        <v>6.933E-08</v>
      </c>
      <c r="BQ69" s="4">
        <v>2.923845864</v>
      </c>
      <c r="BR69" s="4">
        <v>6681.2248533996</v>
      </c>
      <c r="BS69">
        <f t="shared" si="83"/>
        <v>3.913804473673536E-08</v>
      </c>
      <c r="BU69" s="4">
        <v>4.9E-09</v>
      </c>
      <c r="BV69" s="4">
        <v>5.90951388655</v>
      </c>
      <c r="BW69" s="4">
        <v>3894.1818295422</v>
      </c>
      <c r="BX69">
        <f t="shared" si="84"/>
        <v>2.0593871366326093E-09</v>
      </c>
      <c r="BZ69" s="4">
        <v>5.6E-10</v>
      </c>
      <c r="CA69" s="4">
        <v>2.76959005761</v>
      </c>
      <c r="CB69" s="4">
        <v>90955.5516944961</v>
      </c>
      <c r="CC69">
        <f t="shared" si="85"/>
        <v>-2.2725335430726244E-10</v>
      </c>
      <c r="CT69" s="4">
        <v>1.4566E-07</v>
      </c>
      <c r="CU69" s="4">
        <v>0.69857991985</v>
      </c>
      <c r="CV69" s="4">
        <v>1550.939859646</v>
      </c>
      <c r="CW69">
        <f t="shared" si="86"/>
        <v>-1.3366663114004158E-07</v>
      </c>
      <c r="CX69">
        <f t="shared" si="87"/>
        <v>-1.3362364252156202E-07</v>
      </c>
      <c r="CY69">
        <f t="shared" si="88"/>
        <v>-1.3362364250110218E-07</v>
      </c>
      <c r="CZ69">
        <f t="shared" si="89"/>
        <v>-1.3362364250110218E-07</v>
      </c>
      <c r="DB69" s="4">
        <v>9.94E-09</v>
      </c>
      <c r="DC69" s="4">
        <v>4.11489180313</v>
      </c>
      <c r="DD69" s="4">
        <v>4.665866446</v>
      </c>
      <c r="DE69">
        <f t="shared" si="90"/>
        <v>-2.213102530917569E-09</v>
      </c>
      <c r="DF69">
        <f t="shared" si="91"/>
        <v>-2.21312416498466E-09</v>
      </c>
      <c r="DG69">
        <f t="shared" si="92"/>
        <v>-2.2131241649949196E-09</v>
      </c>
      <c r="DH69">
        <f t="shared" si="93"/>
        <v>-2.2131241649949196E-09</v>
      </c>
      <c r="EP69" s="4">
        <v>1.297E-08</v>
      </c>
      <c r="EQ69" s="4">
        <v>5.06156596196</v>
      </c>
      <c r="ER69" s="4">
        <v>33.9402499438</v>
      </c>
      <c r="ES69">
        <f t="shared" si="94"/>
        <v>-1.0844075130104123E-08</v>
      </c>
      <c r="ET69">
        <f t="shared" si="95"/>
        <v>-1.0844190677537608E-08</v>
      </c>
      <c r="EU69">
        <f t="shared" si="96"/>
        <v>-1.0844190677592209E-08</v>
      </c>
      <c r="EV69">
        <f t="shared" si="97"/>
        <v>-1.0844190677592209E-08</v>
      </c>
      <c r="EX69" s="4">
        <v>1.25E-09</v>
      </c>
      <c r="EY69" s="4">
        <v>3.42713474801</v>
      </c>
      <c r="EZ69" s="4">
        <v>251.4321310758</v>
      </c>
      <c r="FA69">
        <f t="shared" si="98"/>
        <v>-1.0911194925238323E-09</v>
      </c>
      <c r="FB69">
        <f t="shared" si="99"/>
        <v>-1.0910461130769805E-09</v>
      </c>
      <c r="FC69">
        <f t="shared" si="100"/>
        <v>-1.0910461130420277E-09</v>
      </c>
      <c r="FD69">
        <f t="shared" si="101"/>
        <v>-1.0910461130420277E-09</v>
      </c>
      <c r="GL69" s="4">
        <v>2.93532E-06</v>
      </c>
      <c r="GM69" s="4">
        <v>4.89079857814</v>
      </c>
      <c r="GN69" s="4">
        <v>528.2064923863</v>
      </c>
      <c r="GO69">
        <f t="shared" si="102"/>
        <v>-1.698911492883291E-07</v>
      </c>
      <c r="GP69">
        <f t="shared" si="103"/>
        <v>-1.6915053250312052E-07</v>
      </c>
      <c r="GQ69">
        <f t="shared" si="104"/>
        <v>-1.6915053215131127E-07</v>
      </c>
      <c r="GR69">
        <f t="shared" si="105"/>
        <v>-1.6915053215131127E-07</v>
      </c>
      <c r="GT69" s="4">
        <v>1.5077E-07</v>
      </c>
      <c r="GU69" s="4">
        <v>3.66802659382</v>
      </c>
      <c r="GV69" s="4">
        <v>0.5212648618</v>
      </c>
      <c r="GW69">
        <f t="shared" si="106"/>
        <v>1.3216799102889154E-07</v>
      </c>
      <c r="GX69">
        <f t="shared" si="107"/>
        <v>1.3216797293450225E-07</v>
      </c>
      <c r="GY69">
        <f t="shared" si="108"/>
        <v>1.3216797293449363E-07</v>
      </c>
      <c r="GZ69">
        <f t="shared" si="109"/>
        <v>1.3216797293449363E-07</v>
      </c>
      <c r="HB69" s="4">
        <v>2.342E-08</v>
      </c>
      <c r="HC69" s="4">
        <v>0.96469916587</v>
      </c>
      <c r="HD69" s="4">
        <v>1019.7644218431</v>
      </c>
      <c r="HE69">
        <f t="shared" si="74"/>
        <v>3.895159672840971E-09</v>
      </c>
      <c r="HF69">
        <f t="shared" si="75"/>
        <v>3.883890990124263E-09</v>
      </c>
      <c r="HG69">
        <f t="shared" si="76"/>
        <v>3.883890984767879E-09</v>
      </c>
      <c r="HH69">
        <f t="shared" si="77"/>
        <v>3.883890984767879E-09</v>
      </c>
    </row>
    <row r="70" spans="13:216" ht="12.75">
      <c r="M70" s="4">
        <v>2.1419E-07</v>
      </c>
      <c r="N70" s="4">
        <v>1.42563735525</v>
      </c>
      <c r="O70" s="4">
        <v>16730.4636895958</v>
      </c>
      <c r="P70">
        <f t="shared" si="78"/>
        <v>5.2224817329683266E-08</v>
      </c>
      <c r="R70" s="4">
        <v>1.569E-08</v>
      </c>
      <c r="S70" s="4">
        <v>6.12410242782</v>
      </c>
      <c r="T70" s="4">
        <v>5216.5803728014</v>
      </c>
      <c r="U70">
        <f t="shared" si="79"/>
        <v>8.51847376781974E-09</v>
      </c>
      <c r="W70" s="4">
        <v>1E-09</v>
      </c>
      <c r="X70" s="4">
        <v>0.85621569847</v>
      </c>
      <c r="Y70" s="4">
        <v>6290.1893969922</v>
      </c>
      <c r="Z70">
        <f t="shared" si="80"/>
        <v>-7.611310116327716E-10</v>
      </c>
      <c r="AQ70" s="4">
        <v>5.94E-09</v>
      </c>
      <c r="AR70" s="4">
        <v>3.49580704962</v>
      </c>
      <c r="AS70" s="4">
        <v>16496.3613962024</v>
      </c>
      <c r="AT70">
        <f t="shared" si="81"/>
        <v>2.5062853872527714E-09</v>
      </c>
      <c r="AV70" s="4">
        <v>3.8E-10</v>
      </c>
      <c r="AW70" s="4">
        <v>2.00673650251</v>
      </c>
      <c r="AX70" s="4">
        <v>426.598190876</v>
      </c>
      <c r="AY70">
        <f t="shared" si="82"/>
        <v>1.8478600126991573E-10</v>
      </c>
      <c r="BP70" s="4">
        <v>6.802E-08</v>
      </c>
      <c r="BQ70" s="4">
        <v>1.4232980642</v>
      </c>
      <c r="BR70" s="4">
        <v>23013.5395395872</v>
      </c>
      <c r="BS70">
        <f t="shared" si="83"/>
        <v>5.5701243141975075E-08</v>
      </c>
      <c r="BU70" s="4">
        <v>4.78E-09</v>
      </c>
      <c r="BV70" s="4">
        <v>1.66857963179</v>
      </c>
      <c r="BW70" s="4">
        <v>12168.0026965746</v>
      </c>
      <c r="BX70">
        <f t="shared" si="84"/>
        <v>1.7828560012927275E-09</v>
      </c>
      <c r="BZ70" s="4">
        <v>4.2E-10</v>
      </c>
      <c r="CA70" s="4">
        <v>1.91461189199</v>
      </c>
      <c r="CB70" s="4">
        <v>7477.5228602160005</v>
      </c>
      <c r="CC70">
        <f t="shared" si="85"/>
        <v>1.9807717775258714E-10</v>
      </c>
      <c r="CT70" s="4">
        <v>1.5676E-07</v>
      </c>
      <c r="CU70" s="4">
        <v>6.22010212025</v>
      </c>
      <c r="CV70" s="4">
        <v>454.9093665273</v>
      </c>
      <c r="CW70">
        <f t="shared" si="86"/>
        <v>4.2416817337065287E-08</v>
      </c>
      <c r="CX70">
        <f t="shared" si="87"/>
        <v>4.238396830955958E-08</v>
      </c>
      <c r="CY70">
        <f t="shared" si="88"/>
        <v>4.238396829398031E-08</v>
      </c>
      <c r="CZ70">
        <f t="shared" si="89"/>
        <v>4.238396829398031E-08</v>
      </c>
      <c r="DB70" s="4">
        <v>8.9E-09</v>
      </c>
      <c r="DC70" s="4">
        <v>0.87049255398</v>
      </c>
      <c r="DD70" s="4">
        <v>31.2319369581</v>
      </c>
      <c r="DE70">
        <f t="shared" si="90"/>
        <v>-6.2395061697878706E-09</v>
      </c>
      <c r="DF70">
        <f t="shared" si="91"/>
        <v>-6.2394113281782385E-09</v>
      </c>
      <c r="DG70">
        <f t="shared" si="92"/>
        <v>-6.239411328133142E-09</v>
      </c>
      <c r="DH70">
        <f t="shared" si="93"/>
        <v>-6.239411328133142E-09</v>
      </c>
      <c r="EP70" s="4">
        <v>1.487E-08</v>
      </c>
      <c r="EQ70" s="4">
        <v>0.20211121607</v>
      </c>
      <c r="ER70" s="4">
        <v>30.0562807905</v>
      </c>
      <c r="ES70">
        <f t="shared" si="94"/>
        <v>1.3185062647327824E-09</v>
      </c>
      <c r="ET70">
        <f t="shared" si="95"/>
        <v>1.3182932584980431E-09</v>
      </c>
      <c r="EU70">
        <f t="shared" si="96"/>
        <v>1.318293258397011E-09</v>
      </c>
      <c r="EV70">
        <f t="shared" si="97"/>
        <v>1.318293258397011E-09</v>
      </c>
      <c r="EX70" s="4">
        <v>1.28E-09</v>
      </c>
      <c r="EY70" s="4">
        <v>1.51108932026</v>
      </c>
      <c r="EZ70" s="4">
        <v>221.3758502853</v>
      </c>
      <c r="FA70">
        <f t="shared" si="98"/>
        <v>-9.438456804256698E-10</v>
      </c>
      <c r="FB70">
        <f t="shared" si="99"/>
        <v>-9.437540927906669E-10</v>
      </c>
      <c r="FC70">
        <f t="shared" si="100"/>
        <v>-9.437540927470188E-10</v>
      </c>
      <c r="FD70">
        <f t="shared" si="101"/>
        <v>-9.437540927470188E-10</v>
      </c>
      <c r="GL70" s="4">
        <v>2.34479E-06</v>
      </c>
      <c r="GM70" s="4">
        <v>0.59231043427</v>
      </c>
      <c r="GN70" s="4">
        <v>42.5864537627</v>
      </c>
      <c r="GO70">
        <f t="shared" si="102"/>
        <v>1.6334431885552814E-06</v>
      </c>
      <c r="GP70">
        <f t="shared" si="103"/>
        <v>1.6334089100867152E-06</v>
      </c>
      <c r="GQ70">
        <f t="shared" si="104"/>
        <v>1.633408910070459E-06</v>
      </c>
      <c r="GR70">
        <f t="shared" si="105"/>
        <v>1.633408910070459E-06</v>
      </c>
      <c r="GT70" s="4">
        <v>1.4029E-07</v>
      </c>
      <c r="GU70" s="4">
        <v>0.5533633329</v>
      </c>
      <c r="GV70" s="4">
        <v>129.9194771616</v>
      </c>
      <c r="GW70">
        <f t="shared" si="106"/>
        <v>-6.529416487698042E-08</v>
      </c>
      <c r="GX70">
        <f t="shared" si="107"/>
        <v>-6.530188351000264E-08</v>
      </c>
      <c r="GY70">
        <f t="shared" si="108"/>
        <v>-6.530188351367277E-08</v>
      </c>
      <c r="GZ70">
        <f t="shared" si="109"/>
        <v>-6.530188351367277E-08</v>
      </c>
      <c r="HB70" s="4">
        <v>2.5E-08</v>
      </c>
      <c r="HC70" s="4">
        <v>0.7028227603</v>
      </c>
      <c r="HD70" s="4">
        <v>707.7777862016</v>
      </c>
      <c r="HE70">
        <f t="shared" si="74"/>
        <v>2.4223935079148285E-08</v>
      </c>
      <c r="HF70">
        <f t="shared" si="75"/>
        <v>2.4221840570992012E-08</v>
      </c>
      <c r="HG70">
        <f t="shared" si="76"/>
        <v>2.4221840569995723E-08</v>
      </c>
      <c r="HH70">
        <f t="shared" si="77"/>
        <v>2.4221840569995723E-08</v>
      </c>
    </row>
    <row r="71" spans="1:216" ht="12.75">
      <c r="A71" s="3" t="s">
        <v>88</v>
      </c>
      <c r="B71" s="6" t="s">
        <v>186</v>
      </c>
      <c r="C71" s="3" t="s">
        <v>30</v>
      </c>
      <c r="D71" s="3" t="s">
        <v>88</v>
      </c>
      <c r="E71" s="3" t="s">
        <v>88</v>
      </c>
      <c r="F71" s="3" t="s">
        <v>88</v>
      </c>
      <c r="M71" s="4">
        <v>2.1891E-07</v>
      </c>
      <c r="N71" s="4">
        <v>5.55594302562</v>
      </c>
      <c r="O71" s="4">
        <v>553.5694028424</v>
      </c>
      <c r="P71">
        <f t="shared" si="78"/>
        <v>1.9646614314668495E-07</v>
      </c>
      <c r="R71" s="4">
        <v>1.59E-08</v>
      </c>
      <c r="S71" s="4">
        <v>4.63713748247</v>
      </c>
      <c r="T71" s="4">
        <v>3.2863574178</v>
      </c>
      <c r="U71">
        <f t="shared" si="79"/>
        <v>-1.5000466633490983E-08</v>
      </c>
      <c r="W71" s="4">
        <v>9.2E-10</v>
      </c>
      <c r="X71" s="4">
        <v>5.10587476002</v>
      </c>
      <c r="Y71" s="4">
        <v>7079.3738568078</v>
      </c>
      <c r="Z71">
        <f t="shared" si="80"/>
        <v>-8.318037610450573E-11</v>
      </c>
      <c r="AQ71" s="4">
        <v>5.92E-09</v>
      </c>
      <c r="AR71" s="4">
        <v>4.59481504319</v>
      </c>
      <c r="AS71" s="4">
        <v>4690.4798363586</v>
      </c>
      <c r="AT71">
        <f t="shared" si="81"/>
        <v>1.1579570506671546E-10</v>
      </c>
      <c r="AV71" s="4">
        <v>3.6E-10</v>
      </c>
      <c r="AW71" s="4">
        <v>6.24373396652</v>
      </c>
      <c r="AX71" s="4">
        <v>6283.14316029419</v>
      </c>
      <c r="AY71">
        <f t="shared" si="82"/>
        <v>7.524893389364814E-11</v>
      </c>
      <c r="BP71" s="4">
        <v>6.115E-08</v>
      </c>
      <c r="BQ71" s="4">
        <v>5.13393615454</v>
      </c>
      <c r="BR71" s="4">
        <v>1194.4470102246</v>
      </c>
      <c r="BS71">
        <f t="shared" si="83"/>
        <v>5.991271730430415E-08</v>
      </c>
      <c r="BU71" s="4">
        <v>5.16E-09</v>
      </c>
      <c r="BV71" s="4">
        <v>3.59803483887</v>
      </c>
      <c r="BW71" s="4">
        <v>10969.9652576982</v>
      </c>
      <c r="BX71">
        <f t="shared" si="84"/>
        <v>-5.092948525023682E-09</v>
      </c>
      <c r="BZ71" s="4">
        <v>4.2E-10</v>
      </c>
      <c r="CA71" s="4">
        <v>0.42728171713</v>
      </c>
      <c r="CB71" s="4">
        <v>10213.285546211</v>
      </c>
      <c r="CC71">
        <f t="shared" si="85"/>
        <v>-3.1301402979497594E-10</v>
      </c>
      <c r="CT71" s="4">
        <v>1.3243E-07</v>
      </c>
      <c r="CU71" s="4">
        <v>5.61712542227</v>
      </c>
      <c r="CV71" s="4">
        <v>68.8437077341</v>
      </c>
      <c r="CW71">
        <f t="shared" si="86"/>
        <v>7.223041245892652E-09</v>
      </c>
      <c r="CX71">
        <f t="shared" si="87"/>
        <v>7.227396997632434E-09</v>
      </c>
      <c r="CY71">
        <f t="shared" si="88"/>
        <v>7.2273969997070035E-09</v>
      </c>
      <c r="CZ71">
        <f t="shared" si="89"/>
        <v>7.2273969997070035E-09</v>
      </c>
      <c r="DB71" s="4">
        <v>8.52E-09</v>
      </c>
      <c r="DC71" s="4">
        <v>5.35508394316</v>
      </c>
      <c r="DD71" s="4">
        <v>144.1465711632</v>
      </c>
      <c r="DE71">
        <f t="shared" si="90"/>
        <v>-3.77484029290493E-09</v>
      </c>
      <c r="DF71">
        <f t="shared" si="91"/>
        <v>-3.774313477574336E-09</v>
      </c>
      <c r="DG71">
        <f t="shared" si="92"/>
        <v>-3.774313477324242E-09</v>
      </c>
      <c r="DH71">
        <f t="shared" si="93"/>
        <v>-3.774313477324242E-09</v>
      </c>
      <c r="EP71" s="4">
        <v>1.504E-08</v>
      </c>
      <c r="EQ71" s="4">
        <v>5.80298577327</v>
      </c>
      <c r="ER71" s="4">
        <v>46.2097904851</v>
      </c>
      <c r="ES71">
        <f t="shared" si="94"/>
        <v>1.2764846130089639E-08</v>
      </c>
      <c r="ET71">
        <f t="shared" si="95"/>
        <v>1.2765021983888205E-08</v>
      </c>
      <c r="EU71">
        <f t="shared" si="96"/>
        <v>1.2765021983971843E-08</v>
      </c>
      <c r="EV71">
        <f t="shared" si="97"/>
        <v>1.2765021983971843E-08</v>
      </c>
      <c r="EX71" s="4">
        <v>1.27E-09</v>
      </c>
      <c r="EY71" s="4">
        <v>0.17176461812</v>
      </c>
      <c r="EZ71" s="4">
        <v>138.5174968707</v>
      </c>
      <c r="FA71">
        <f t="shared" si="98"/>
        <v>-6.45723317093327E-10</v>
      </c>
      <c r="FB71">
        <f t="shared" si="99"/>
        <v>-6.457957958793514E-10</v>
      </c>
      <c r="FC71">
        <f t="shared" si="100"/>
        <v>-6.457957959136643E-10</v>
      </c>
      <c r="FD71">
        <f t="shared" si="101"/>
        <v>-6.457957959136643E-10</v>
      </c>
      <c r="GL71" s="4">
        <v>2.39628E-06</v>
      </c>
      <c r="GM71" s="4">
        <v>3.16441455173</v>
      </c>
      <c r="GN71" s="4">
        <v>143.6253063014</v>
      </c>
      <c r="GO71">
        <f t="shared" si="102"/>
        <v>-1.5496308794744262E-06</v>
      </c>
      <c r="GP71">
        <f t="shared" si="103"/>
        <v>-1.5497564834850117E-06</v>
      </c>
      <c r="GQ71">
        <f t="shared" si="104"/>
        <v>-1.5497564835448533E-06</v>
      </c>
      <c r="GR71">
        <f t="shared" si="105"/>
        <v>-1.5497564835448533E-06</v>
      </c>
      <c r="GT71" s="4">
        <v>1.3361E-07</v>
      </c>
      <c r="GU71" s="4">
        <v>5.8575108372</v>
      </c>
      <c r="GV71" s="4">
        <v>68.8437077341</v>
      </c>
      <c r="GW71">
        <f t="shared" si="106"/>
        <v>-2.468425382663838E-08</v>
      </c>
      <c r="GX71">
        <f t="shared" si="107"/>
        <v>-2.4679928456589587E-08</v>
      </c>
      <c r="GY71">
        <f t="shared" si="108"/>
        <v>-2.467992845452948E-08</v>
      </c>
      <c r="GZ71">
        <f t="shared" si="109"/>
        <v>-2.467992845452948E-08</v>
      </c>
      <c r="HB71" s="4">
        <v>2.48E-08</v>
      </c>
      <c r="HC71" s="4">
        <v>4.59623030219</v>
      </c>
      <c r="HD71" s="4">
        <v>693.5506922</v>
      </c>
      <c r="HE71">
        <f t="shared" si="74"/>
        <v>-8.545527303257994E-09</v>
      </c>
      <c r="HF71">
        <f t="shared" si="75"/>
        <v>-8.553252629206652E-09</v>
      </c>
      <c r="HG71">
        <f t="shared" si="76"/>
        <v>-8.55325263286933E-09</v>
      </c>
      <c r="HH71">
        <f t="shared" si="77"/>
        <v>-8.55325263286933E-09</v>
      </c>
    </row>
    <row r="72" spans="13:220" ht="12.75">
      <c r="M72" s="4">
        <v>1.7481E-07</v>
      </c>
      <c r="N72" s="4">
        <v>4.56052900359</v>
      </c>
      <c r="O72" s="4">
        <v>135.0650800354</v>
      </c>
      <c r="P72">
        <f t="shared" si="78"/>
        <v>1.0170365392113672E-08</v>
      </c>
      <c r="R72" s="4">
        <v>1.542E-08</v>
      </c>
      <c r="S72" s="4">
        <v>4.20004448567</v>
      </c>
      <c r="T72" s="4">
        <v>13367.9726311066</v>
      </c>
      <c r="U72">
        <f t="shared" si="79"/>
        <v>-1.2293210780430221E-08</v>
      </c>
      <c r="W72" s="4">
        <v>1.26E-09</v>
      </c>
      <c r="X72" s="4">
        <v>2.65428307012</v>
      </c>
      <c r="Y72" s="4">
        <v>88860.0570709866</v>
      </c>
      <c r="Z72">
        <f t="shared" si="80"/>
        <v>-5.694413350914304E-10</v>
      </c>
      <c r="AQ72" s="4">
        <v>5.3E-09</v>
      </c>
      <c r="AR72" s="4">
        <v>5.739792952</v>
      </c>
      <c r="AS72" s="4">
        <v>8827.3902698748</v>
      </c>
      <c r="AT72">
        <f t="shared" si="81"/>
        <v>6.220851221616591E-10</v>
      </c>
      <c r="AV72" s="4">
        <v>3.6E-10</v>
      </c>
      <c r="AW72" s="4">
        <v>0.40465162918</v>
      </c>
      <c r="AX72" s="4">
        <v>6283.0085396886</v>
      </c>
      <c r="AY72">
        <f t="shared" si="82"/>
        <v>-3.4786993223202953E-10</v>
      </c>
      <c r="BP72" s="4">
        <v>6.477E-08</v>
      </c>
      <c r="BQ72" s="4">
        <v>2.64986648492</v>
      </c>
      <c r="BR72" s="4">
        <v>19804.8272915828</v>
      </c>
      <c r="BS72">
        <f t="shared" si="83"/>
        <v>-3.2805091305067414E-08</v>
      </c>
      <c r="BU72" s="4">
        <v>5.18E-09</v>
      </c>
      <c r="BV72" s="4">
        <v>3.97914412373</v>
      </c>
      <c r="BW72" s="4">
        <v>17298.1823273262</v>
      </c>
      <c r="BX72">
        <f t="shared" si="84"/>
        <v>-3.523679737899252E-09</v>
      </c>
      <c r="BZ72" s="4">
        <v>4.2E-10</v>
      </c>
      <c r="CA72" s="4">
        <v>1.09413724455</v>
      </c>
      <c r="CB72" s="4">
        <v>709.9330485583</v>
      </c>
      <c r="CC72">
        <f t="shared" si="85"/>
        <v>-7.458142796802047E-11</v>
      </c>
      <c r="CT72" s="4">
        <v>1.4837E-07</v>
      </c>
      <c r="CU72" s="4">
        <v>3.52557245517</v>
      </c>
      <c r="CV72" s="4">
        <v>25.6028626656</v>
      </c>
      <c r="CW72">
        <f t="shared" si="86"/>
        <v>1.4442662343052356E-07</v>
      </c>
      <c r="CX72">
        <f t="shared" si="87"/>
        <v>1.444262071588917E-07</v>
      </c>
      <c r="CY72">
        <f t="shared" si="88"/>
        <v>1.444262071586937E-07</v>
      </c>
      <c r="CZ72">
        <f t="shared" si="89"/>
        <v>1.444262071586937E-07</v>
      </c>
      <c r="DB72" s="4">
        <v>9.22E-09</v>
      </c>
      <c r="DC72" s="4">
        <v>5.12373360511</v>
      </c>
      <c r="DD72" s="4">
        <v>145.1097790097</v>
      </c>
      <c r="DE72">
        <f t="shared" si="90"/>
        <v>8.575436842743492E-09</v>
      </c>
      <c r="DF72">
        <f t="shared" si="91"/>
        <v>8.575671971308496E-09</v>
      </c>
      <c r="DG72">
        <f t="shared" si="92"/>
        <v>8.575671971420135E-09</v>
      </c>
      <c r="DH72">
        <f t="shared" si="93"/>
        <v>8.575671971420135E-09</v>
      </c>
      <c r="EP72" s="4">
        <v>1.192E-08</v>
      </c>
      <c r="EQ72" s="4">
        <v>0.87275514483</v>
      </c>
      <c r="ER72" s="4">
        <v>42.3258213318</v>
      </c>
      <c r="ES72">
        <f t="shared" si="94"/>
        <v>6.49380306174649E-11</v>
      </c>
      <c r="ET72">
        <f t="shared" si="95"/>
        <v>6.517942936117367E-11</v>
      </c>
      <c r="EU72">
        <f t="shared" si="96"/>
        <v>6.51794294756819E-11</v>
      </c>
      <c r="EV72">
        <f t="shared" si="97"/>
        <v>6.51794294756819E-11</v>
      </c>
      <c r="EX72" s="4">
        <v>1.24E-09</v>
      </c>
      <c r="EY72" s="4">
        <v>5.85160407534</v>
      </c>
      <c r="EZ72" s="4">
        <v>1059.3819301892</v>
      </c>
      <c r="FA72">
        <f t="shared" si="98"/>
        <v>9.410952051350174E-10</v>
      </c>
      <c r="FB72">
        <f t="shared" si="99"/>
        <v>9.415043600846426E-10</v>
      </c>
      <c r="FC72">
        <f t="shared" si="100"/>
        <v>9.415043602783966E-10</v>
      </c>
      <c r="FD72">
        <f t="shared" si="101"/>
        <v>9.415043602783966E-10</v>
      </c>
      <c r="GL72" s="4">
        <v>2.14523E-06</v>
      </c>
      <c r="GM72" s="4">
        <v>3.6248028304</v>
      </c>
      <c r="GN72" s="4">
        <v>278.2588340188</v>
      </c>
      <c r="GO72">
        <f t="shared" si="102"/>
        <v>-5.886957739079484E-07</v>
      </c>
      <c r="GP72">
        <f t="shared" si="103"/>
        <v>-5.884211175019841E-07</v>
      </c>
      <c r="GQ72">
        <f t="shared" si="104"/>
        <v>-5.884211173715852E-07</v>
      </c>
      <c r="GR72">
        <f t="shared" si="105"/>
        <v>-5.884211173715852E-07</v>
      </c>
      <c r="GT72" s="4">
        <v>1.5357E-07</v>
      </c>
      <c r="GU72" s="4">
        <v>4.20731277007</v>
      </c>
      <c r="GV72" s="4">
        <v>567.8240007324</v>
      </c>
      <c r="GW72">
        <f t="shared" si="106"/>
        <v>-3.9195518328826635E-08</v>
      </c>
      <c r="GX72">
        <f t="shared" si="107"/>
        <v>-3.923585845338351E-08</v>
      </c>
      <c r="GY72">
        <f t="shared" si="108"/>
        <v>-3.923585847255856E-08</v>
      </c>
      <c r="GZ72">
        <f t="shared" si="109"/>
        <v>-3.923585847255856E-08</v>
      </c>
      <c r="HB72" s="4">
        <v>2.253E-08</v>
      </c>
      <c r="HC72" s="4">
        <v>0.74334306011</v>
      </c>
      <c r="HD72" s="4">
        <v>976.0023119128</v>
      </c>
      <c r="HE72">
        <f t="shared" si="74"/>
        <v>-2.1816360695849736E-08</v>
      </c>
      <c r="HF72">
        <f t="shared" si="75"/>
        <v>-2.181373120230437E-08</v>
      </c>
      <c r="HG72">
        <f t="shared" si="76"/>
        <v>-2.1813731201053695E-08</v>
      </c>
      <c r="HH72">
        <f t="shared" si="77"/>
        <v>-2.1813731201053695E-08</v>
      </c>
      <c r="HJ72" s="12"/>
      <c r="HK72" s="12"/>
      <c r="HL72" s="12"/>
    </row>
    <row r="73" spans="1:208" ht="12.75">
      <c r="A73" t="s">
        <v>0</v>
      </c>
      <c r="B73" t="s">
        <v>1</v>
      </c>
      <c r="C73" t="s">
        <v>191</v>
      </c>
      <c r="M73" s="4">
        <v>1.9925E-07</v>
      </c>
      <c r="N73" s="4">
        <v>5.22208471269</v>
      </c>
      <c r="O73" s="4">
        <v>12168.0026965746</v>
      </c>
      <c r="P73">
        <f t="shared" si="78"/>
        <v>-1.4211640216004045E-07</v>
      </c>
      <c r="R73" s="4">
        <v>1.427E-08</v>
      </c>
      <c r="S73" s="4">
        <v>1.19088061711</v>
      </c>
      <c r="T73" s="4">
        <v>3894.1818295422</v>
      </c>
      <c r="U73">
        <f t="shared" si="79"/>
        <v>1.2985695715119006E-08</v>
      </c>
      <c r="W73" s="4">
        <v>1.06E-09</v>
      </c>
      <c r="X73" s="4">
        <v>5.85646710022</v>
      </c>
      <c r="Y73" s="4">
        <v>7860.4193924392</v>
      </c>
      <c r="Z73">
        <f t="shared" si="80"/>
        <v>1.0013926040196734E-09</v>
      </c>
      <c r="AQ73" s="4">
        <v>5.03E-09</v>
      </c>
      <c r="AR73" s="4">
        <v>5.66433137112</v>
      </c>
      <c r="AS73" s="4">
        <v>33794.5437235286</v>
      </c>
      <c r="AT73">
        <f t="shared" si="81"/>
        <v>-3.653549008373004E-10</v>
      </c>
      <c r="AV73" s="4">
        <v>3.2E-10</v>
      </c>
      <c r="AW73" s="4">
        <v>6.03707103538</v>
      </c>
      <c r="AX73" s="4">
        <v>2942.4634232916</v>
      </c>
      <c r="AY73">
        <f t="shared" si="82"/>
        <v>-2.8115858944350976E-10</v>
      </c>
      <c r="BP73" s="4">
        <v>5.233E-08</v>
      </c>
      <c r="BQ73" s="4">
        <v>4.62434053374</v>
      </c>
      <c r="BR73" s="4">
        <v>6438.496249425601</v>
      </c>
      <c r="BS73">
        <f t="shared" si="83"/>
        <v>2.7695934085243977E-08</v>
      </c>
      <c r="BU73" s="4">
        <v>5.34E-09</v>
      </c>
      <c r="BV73" s="4">
        <v>5.03740926442</v>
      </c>
      <c r="BW73" s="4">
        <v>9917.6968745098</v>
      </c>
      <c r="BX73">
        <f t="shared" si="84"/>
        <v>-5.2098916098925096E-09</v>
      </c>
      <c r="BZ73" s="4">
        <v>3.9E-10</v>
      </c>
      <c r="CA73" s="4">
        <v>3.93298068961</v>
      </c>
      <c r="CB73" s="4">
        <v>10973.55568635</v>
      </c>
      <c r="CC73">
        <f t="shared" si="85"/>
        <v>3.753534213122892E-10</v>
      </c>
      <c r="CT73" s="4">
        <v>1.2757E-07</v>
      </c>
      <c r="CU73" s="4">
        <v>0.04509743861</v>
      </c>
      <c r="CV73" s="4">
        <v>11.0457002639</v>
      </c>
      <c r="CW73">
        <f t="shared" si="86"/>
        <v>1.1965796455047356E-07</v>
      </c>
      <c r="CX73">
        <f t="shared" si="87"/>
        <v>1.196577308018338E-07</v>
      </c>
      <c r="CY73">
        <f t="shared" si="88"/>
        <v>1.1965773080172256E-07</v>
      </c>
      <c r="CZ73">
        <f t="shared" si="89"/>
        <v>1.1965773080172256E-07</v>
      </c>
      <c r="DB73" s="4">
        <v>7.89E-09</v>
      </c>
      <c r="DC73" s="4">
        <v>0.37496785039</v>
      </c>
      <c r="DD73" s="4">
        <v>26.826702943</v>
      </c>
      <c r="DE73">
        <f t="shared" si="90"/>
        <v>6.48586503678116E-09</v>
      </c>
      <c r="DF73">
        <f t="shared" si="91"/>
        <v>6.485807366433663E-09</v>
      </c>
      <c r="DG73">
        <f t="shared" si="92"/>
        <v>6.485807366406209E-09</v>
      </c>
      <c r="DH73">
        <f t="shared" si="93"/>
        <v>6.485807366406209E-09</v>
      </c>
      <c r="EP73" s="4">
        <v>1.569E-08</v>
      </c>
      <c r="EQ73" s="4">
        <v>2.43405967107</v>
      </c>
      <c r="ER73" s="4">
        <v>38.2449102224</v>
      </c>
      <c r="ES73">
        <f t="shared" si="94"/>
        <v>-5.4546303716069125E-09</v>
      </c>
      <c r="ET73">
        <f t="shared" si="95"/>
        <v>-5.454899577034373E-09</v>
      </c>
      <c r="EU73">
        <f t="shared" si="96"/>
        <v>-5.454899577162316E-09</v>
      </c>
      <c r="EV73">
        <f t="shared" si="97"/>
        <v>-5.454899577162316E-09</v>
      </c>
      <c r="EX73" s="4">
        <v>9.1E-10</v>
      </c>
      <c r="EY73" s="4">
        <v>2.38273591235</v>
      </c>
      <c r="EZ73" s="4">
        <v>30.0562807905</v>
      </c>
      <c r="FA73">
        <f t="shared" si="98"/>
        <v>6.968183342251739E-10</v>
      </c>
      <c r="FB73">
        <f t="shared" si="99"/>
        <v>6.968267510766039E-10</v>
      </c>
      <c r="FC73">
        <f t="shared" si="100"/>
        <v>6.96826751080596E-10</v>
      </c>
      <c r="FD73">
        <f t="shared" si="101"/>
        <v>6.96826751080596E-10</v>
      </c>
      <c r="GL73" s="4">
        <v>2.46198E-06</v>
      </c>
      <c r="GM73" s="4">
        <v>1.01506302015</v>
      </c>
      <c r="GN73" s="4">
        <v>141.2258098564</v>
      </c>
      <c r="GO73">
        <f t="shared" si="102"/>
        <v>-1.460440263990285E-06</v>
      </c>
      <c r="GP73">
        <f t="shared" si="103"/>
        <v>-1.4603063284409343E-06</v>
      </c>
      <c r="GQ73">
        <f t="shared" si="104"/>
        <v>-1.4603063283773878E-06</v>
      </c>
      <c r="GR73">
        <f t="shared" si="105"/>
        <v>-1.4603063283773878E-06</v>
      </c>
      <c r="GT73" s="4">
        <v>1.2746E-07</v>
      </c>
      <c r="GU73" s="4">
        <v>3.52815836608</v>
      </c>
      <c r="GV73" s="4">
        <v>477.3308354552</v>
      </c>
      <c r="GW73">
        <f t="shared" si="106"/>
        <v>5.272508570478686E-08</v>
      </c>
      <c r="GX73">
        <f t="shared" si="107"/>
        <v>5.269858099615987E-08</v>
      </c>
      <c r="GY73">
        <f t="shared" si="108"/>
        <v>5.269858098354641E-08</v>
      </c>
      <c r="GZ73">
        <f t="shared" si="109"/>
        <v>5.269858098354641E-08</v>
      </c>
    </row>
    <row r="74" spans="1:208" ht="12.75">
      <c r="A74">
        <f>F65</f>
        <v>30.25931444440805</v>
      </c>
      <c r="B74">
        <f>0.0057755183*A74</f>
        <v>0.17476322431913302</v>
      </c>
      <c r="C74">
        <f>$E$16-B74/365250</f>
        <v>-7.999831376019172</v>
      </c>
      <c r="M74" s="4">
        <v>1.986E-07</v>
      </c>
      <c r="N74" s="4">
        <v>5.77470167653</v>
      </c>
      <c r="O74" s="4">
        <v>6309.3741697912</v>
      </c>
      <c r="P74">
        <f t="shared" si="78"/>
        <v>-7.2557033916021145E-09</v>
      </c>
      <c r="R74" s="4">
        <v>1.375E-08</v>
      </c>
      <c r="S74" s="4">
        <v>3.09301252193</v>
      </c>
      <c r="T74" s="4">
        <v>135.0650800354</v>
      </c>
      <c r="U74">
        <f t="shared" si="79"/>
        <v>-1.3571091058055174E-08</v>
      </c>
      <c r="W74" s="4">
        <v>8.4E-10</v>
      </c>
      <c r="X74" s="4">
        <v>3.57457554262</v>
      </c>
      <c r="Y74" s="4">
        <v>16730.4636895958</v>
      </c>
      <c r="Z74">
        <f t="shared" si="80"/>
        <v>5.703274243313928E-10</v>
      </c>
      <c r="AQ74" s="4">
        <v>4.83E-09</v>
      </c>
      <c r="AR74" s="4">
        <v>1.57106522411</v>
      </c>
      <c r="AS74" s="4">
        <v>801.8209311238</v>
      </c>
      <c r="AT74">
        <f t="shared" si="81"/>
        <v>-3.113818494532708E-09</v>
      </c>
      <c r="AV74" s="4">
        <v>4.1E-10</v>
      </c>
      <c r="AW74" s="4">
        <v>4.86809570283</v>
      </c>
      <c r="AX74" s="4">
        <v>1592.5960136328</v>
      </c>
      <c r="AY74">
        <f t="shared" si="82"/>
        <v>3.798461234564169E-10</v>
      </c>
      <c r="BP74" s="4">
        <v>6.147E-08</v>
      </c>
      <c r="BQ74" s="4">
        <v>3.02863936662</v>
      </c>
      <c r="BR74" s="4">
        <v>233141.314404361</v>
      </c>
      <c r="BS74">
        <f t="shared" si="83"/>
        <v>6.117273097687156E-08</v>
      </c>
      <c r="BU74" s="4">
        <v>4.87E-09</v>
      </c>
      <c r="BV74" s="4">
        <v>2.50545369269</v>
      </c>
      <c r="BW74" s="4">
        <v>6127.6554505572</v>
      </c>
      <c r="BX74">
        <f t="shared" si="84"/>
        <v>-4.104716563783611E-09</v>
      </c>
      <c r="BZ74" s="4">
        <v>3.8E-10</v>
      </c>
      <c r="CA74" s="4">
        <v>6.17935925345</v>
      </c>
      <c r="CB74" s="4">
        <v>9917.6968745098</v>
      </c>
      <c r="CC74">
        <f t="shared" si="85"/>
        <v>-2.2998449077772895E-10</v>
      </c>
      <c r="CT74" s="4">
        <v>1.1988E-07</v>
      </c>
      <c r="CU74" s="4">
        <v>4.81687553351</v>
      </c>
      <c r="CV74" s="4">
        <v>24.1183899573</v>
      </c>
      <c r="CW74">
        <f t="shared" si="86"/>
        <v>1.117936706785155E-07</v>
      </c>
      <c r="CX74">
        <f t="shared" si="87"/>
        <v>1.1179417015577015E-07</v>
      </c>
      <c r="CY74">
        <f t="shared" si="88"/>
        <v>1.1179417015600756E-07</v>
      </c>
      <c r="CZ74">
        <f t="shared" si="89"/>
        <v>1.1179417015600756E-07</v>
      </c>
      <c r="DB74" s="4">
        <v>8.28E-09</v>
      </c>
      <c r="DC74" s="4">
        <v>4.060351946</v>
      </c>
      <c r="DD74" s="4">
        <v>115.8835796217</v>
      </c>
      <c r="DE74">
        <f t="shared" si="90"/>
        <v>6.643570801269889E-09</v>
      </c>
      <c r="DF74">
        <f t="shared" si="91"/>
        <v>6.643844801245889E-09</v>
      </c>
      <c r="DG74">
        <f t="shared" si="92"/>
        <v>6.64384480137622E-09</v>
      </c>
      <c r="DH74">
        <f t="shared" si="93"/>
        <v>6.64384480137622E-09</v>
      </c>
      <c r="EP74" s="4">
        <v>1.207E-08</v>
      </c>
      <c r="EQ74" s="4">
        <v>1.84658687853</v>
      </c>
      <c r="ER74" s="4">
        <v>251.4321310758</v>
      </c>
      <c r="ES74">
        <f t="shared" si="94"/>
        <v>5.9914971619936765E-09</v>
      </c>
      <c r="ET74">
        <f t="shared" si="95"/>
        <v>5.992757656179355E-09</v>
      </c>
      <c r="EU74">
        <f t="shared" si="96"/>
        <v>5.99275765677968E-09</v>
      </c>
      <c r="EV74">
        <f t="shared" si="97"/>
        <v>5.99275765677968E-09</v>
      </c>
      <c r="EX74" s="4">
        <v>1.18E-09</v>
      </c>
      <c r="EY74" s="4">
        <v>5.27114846878</v>
      </c>
      <c r="EZ74" s="4">
        <v>37.8724032069</v>
      </c>
      <c r="FA74">
        <f t="shared" si="98"/>
        <v>-8.636910359547173E-10</v>
      </c>
      <c r="FB74">
        <f t="shared" si="99"/>
        <v>-8.637056053602344E-10</v>
      </c>
      <c r="FC74">
        <f t="shared" si="100"/>
        <v>-8.637056053671355E-10</v>
      </c>
      <c r="FD74">
        <f t="shared" si="101"/>
        <v>-8.637056053671355E-10</v>
      </c>
      <c r="GL74" s="4">
        <v>1.74089E-06</v>
      </c>
      <c r="GM74" s="4">
        <v>5.55011789988</v>
      </c>
      <c r="GN74" s="4">
        <v>567.8240007324</v>
      </c>
      <c r="GO74">
        <f t="shared" si="102"/>
        <v>1.539247789947883E-06</v>
      </c>
      <c r="GP74">
        <f t="shared" si="103"/>
        <v>1.5390267748315442E-06</v>
      </c>
      <c r="GQ74">
        <f t="shared" si="104"/>
        <v>1.5390267747264573E-06</v>
      </c>
      <c r="GR74">
        <f t="shared" si="105"/>
        <v>1.5390267747264573E-06</v>
      </c>
      <c r="GT74" s="4">
        <v>1.1724E-07</v>
      </c>
      <c r="GU74" s="4">
        <v>5.5764726346</v>
      </c>
      <c r="GV74" s="4">
        <v>31.2319369581</v>
      </c>
      <c r="GW74">
        <f t="shared" si="106"/>
        <v>8.412822544357091E-08</v>
      </c>
      <c r="GX74">
        <f t="shared" si="107"/>
        <v>8.412944567469882E-08</v>
      </c>
      <c r="GY74">
        <f t="shared" si="108"/>
        <v>8.4129445675279E-08</v>
      </c>
      <c r="GZ74">
        <f t="shared" si="109"/>
        <v>8.4129445675279E-08</v>
      </c>
    </row>
    <row r="75" spans="13:208" ht="12.75">
      <c r="M75" s="4">
        <v>2.03E-07</v>
      </c>
      <c r="N75" s="4">
        <v>0.37133792946</v>
      </c>
      <c r="O75" s="4">
        <v>283.8593188652</v>
      </c>
      <c r="P75">
        <f t="shared" si="78"/>
        <v>-1.2358195146771143E-07</v>
      </c>
      <c r="R75" s="4">
        <v>1.359E-08</v>
      </c>
      <c r="S75" s="4">
        <v>4.24532506641</v>
      </c>
      <c r="T75" s="4">
        <v>426.598190876</v>
      </c>
      <c r="U75">
        <f t="shared" si="79"/>
        <v>-1.3416492376344465E-08</v>
      </c>
      <c r="W75" s="4">
        <v>8.9E-10</v>
      </c>
      <c r="X75" s="4">
        <v>4.21433259618</v>
      </c>
      <c r="Y75" s="4">
        <v>83996.8473181118</v>
      </c>
      <c r="Z75">
        <f t="shared" si="80"/>
        <v>3.9777008938677513E-10</v>
      </c>
      <c r="AQ75" s="4">
        <v>4.38E-09</v>
      </c>
      <c r="AR75" s="4">
        <v>0.06707733767</v>
      </c>
      <c r="AS75" s="4">
        <v>3128.3887650958</v>
      </c>
      <c r="AT75">
        <f t="shared" si="81"/>
        <v>3.6469436482961673E-09</v>
      </c>
      <c r="AV75" s="4">
        <v>2.8E-10</v>
      </c>
      <c r="AW75" s="4">
        <v>4.38359423735</v>
      </c>
      <c r="AX75" s="4">
        <v>7632.9432596502</v>
      </c>
      <c r="AY75">
        <f t="shared" si="82"/>
        <v>-1.4689756669588048E-10</v>
      </c>
      <c r="BP75" s="4">
        <v>4.608E-08</v>
      </c>
      <c r="BQ75" s="4">
        <v>1.72194702724</v>
      </c>
      <c r="BR75" s="4">
        <v>7234.794256242</v>
      </c>
      <c r="BS75">
        <f t="shared" si="83"/>
        <v>2.532918517613286E-08</v>
      </c>
      <c r="BU75" s="4">
        <v>4.16E-09</v>
      </c>
      <c r="BV75" s="4">
        <v>4.04828175503</v>
      </c>
      <c r="BW75" s="4">
        <v>10984.1923516998</v>
      </c>
      <c r="BX75">
        <f t="shared" si="84"/>
        <v>-3.784499833825573E-09</v>
      </c>
      <c r="BZ75" s="4">
        <v>4.9E-10</v>
      </c>
      <c r="CA75" s="4">
        <v>0.83021145241</v>
      </c>
      <c r="CB75" s="4">
        <v>11506.7697697936</v>
      </c>
      <c r="CC75">
        <f t="shared" si="85"/>
        <v>-4.4656663964472113E-10</v>
      </c>
      <c r="CT75" s="4">
        <v>1.106E-07</v>
      </c>
      <c r="CU75" s="4">
        <v>1.78958277553</v>
      </c>
      <c r="CV75" s="4">
        <v>7.4223635415</v>
      </c>
      <c r="CW75">
        <f t="shared" si="86"/>
        <v>5.604492665445419E-08</v>
      </c>
      <c r="CX75">
        <f t="shared" si="87"/>
        <v>5.6044588031713685E-08</v>
      </c>
      <c r="CY75">
        <f t="shared" si="88"/>
        <v>5.6044588031553126E-08</v>
      </c>
      <c r="CZ75">
        <f t="shared" si="89"/>
        <v>5.6044588031553126E-08</v>
      </c>
      <c r="DB75" s="4">
        <v>7.11E-09</v>
      </c>
      <c r="DC75" s="4">
        <v>3.14189997439</v>
      </c>
      <c r="DD75" s="4">
        <v>278.2588340188</v>
      </c>
      <c r="DE75">
        <f t="shared" si="90"/>
        <v>1.4467743485345632E-09</v>
      </c>
      <c r="DF75">
        <f t="shared" si="91"/>
        <v>1.4477011564826395E-09</v>
      </c>
      <c r="DG75">
        <f t="shared" si="92"/>
        <v>1.447701156922647E-09</v>
      </c>
      <c r="DH75">
        <f t="shared" si="93"/>
        <v>1.447701156922647E-09</v>
      </c>
      <c r="EP75" s="4">
        <v>1.015E-08</v>
      </c>
      <c r="EQ75" s="4">
        <v>0.53439848924</v>
      </c>
      <c r="ER75" s="4">
        <v>129.9194771616</v>
      </c>
      <c r="ES75">
        <f t="shared" si="94"/>
        <v>-4.893555196004664E-09</v>
      </c>
      <c r="ET75">
        <f t="shared" si="95"/>
        <v>-4.894107970448507E-09</v>
      </c>
      <c r="EU75">
        <f t="shared" si="96"/>
        <v>-4.894107970711347E-09</v>
      </c>
      <c r="EV75">
        <f t="shared" si="97"/>
        <v>-4.894107970711347E-09</v>
      </c>
      <c r="EX75" s="4">
        <v>1.17E-09</v>
      </c>
      <c r="EY75" s="4">
        <v>5.35267669439</v>
      </c>
      <c r="EZ75" s="4">
        <v>38.3936680687</v>
      </c>
      <c r="FA75">
        <f t="shared" si="98"/>
        <v>1.1473057504107125E-09</v>
      </c>
      <c r="FB75">
        <f t="shared" si="99"/>
        <v>1.147301537434867E-09</v>
      </c>
      <c r="FC75">
        <f t="shared" si="100"/>
        <v>1.1473015374328594E-09</v>
      </c>
      <c r="FD75">
        <f t="shared" si="101"/>
        <v>1.1473015374328594E-09</v>
      </c>
      <c r="GL75" s="4">
        <v>1.63934E-06</v>
      </c>
      <c r="GM75" s="4">
        <v>2.10166491786</v>
      </c>
      <c r="GN75" s="4">
        <v>2.4476805548</v>
      </c>
      <c r="GO75">
        <f t="shared" si="102"/>
        <v>3.266601855769751E-07</v>
      </c>
      <c r="GP75">
        <f t="shared" si="103"/>
        <v>3.266620669966927E-07</v>
      </c>
      <c r="GQ75">
        <f t="shared" si="104"/>
        <v>3.2666206699758873E-07</v>
      </c>
      <c r="GR75">
        <f t="shared" si="105"/>
        <v>3.2666206699758873E-07</v>
      </c>
      <c r="GT75" s="4">
        <v>1.1533E-07</v>
      </c>
      <c r="GU75" s="4">
        <v>0.89138506506</v>
      </c>
      <c r="GV75" s="4">
        <v>594.6507036754</v>
      </c>
      <c r="GW75">
        <f t="shared" si="106"/>
        <v>1.1390087199281402E-07</v>
      </c>
      <c r="GX75">
        <f t="shared" si="107"/>
        <v>1.1390601722401843E-07</v>
      </c>
      <c r="GY75">
        <f t="shared" si="108"/>
        <v>1.1390601722646681E-07</v>
      </c>
      <c r="GZ75">
        <f t="shared" si="109"/>
        <v>1.1390601722646681E-07</v>
      </c>
    </row>
    <row r="76" spans="1:208" ht="12.75">
      <c r="A76" t="s">
        <v>2</v>
      </c>
      <c r="B76" t="s">
        <v>3</v>
      </c>
      <c r="C76" t="s">
        <v>4</v>
      </c>
      <c r="D76" t="s">
        <v>5</v>
      </c>
      <c r="E76" t="s">
        <v>6</v>
      </c>
      <c r="F76" t="s">
        <v>7</v>
      </c>
      <c r="M76" s="4">
        <v>1.4421E-07</v>
      </c>
      <c r="N76" s="4">
        <v>4.19315332546</v>
      </c>
      <c r="O76" s="4">
        <v>242.728603974</v>
      </c>
      <c r="P76">
        <f t="shared" si="78"/>
        <v>-1.0372698323110642E-07</v>
      </c>
      <c r="R76" s="4">
        <v>1.34E-08</v>
      </c>
      <c r="S76" s="4">
        <v>5.76511818622</v>
      </c>
      <c r="T76" s="4">
        <v>6040.3472460174</v>
      </c>
      <c r="U76">
        <f t="shared" si="79"/>
        <v>-1.77434038851989E-09</v>
      </c>
      <c r="W76" s="4">
        <v>9.7E-10</v>
      </c>
      <c r="X76" s="4">
        <v>5.57938280855</v>
      </c>
      <c r="Y76" s="4">
        <v>13367.9726311066</v>
      </c>
      <c r="Z76">
        <f t="shared" si="80"/>
        <v>-7.220252431456855E-10</v>
      </c>
      <c r="AQ76" s="4">
        <v>4.23E-09</v>
      </c>
      <c r="AR76" s="4">
        <v>2.86944595927</v>
      </c>
      <c r="AS76" s="4">
        <v>12566.1516999828</v>
      </c>
      <c r="AT76">
        <f t="shared" si="81"/>
        <v>3.785514721183836E-09</v>
      </c>
      <c r="AV76" s="4">
        <v>2.8E-10</v>
      </c>
      <c r="AW76" s="4">
        <v>6.03334294232</v>
      </c>
      <c r="AX76" s="4">
        <v>17789.845619785</v>
      </c>
      <c r="AY76">
        <f t="shared" si="82"/>
        <v>-7.966141486718708E-11</v>
      </c>
      <c r="BP76" s="4">
        <v>4.221E-08</v>
      </c>
      <c r="BQ76" s="4">
        <v>1.55697533729</v>
      </c>
      <c r="BR76" s="4">
        <v>7238.6755916</v>
      </c>
      <c r="BS76">
        <f t="shared" si="83"/>
        <v>2.977255060457701E-08</v>
      </c>
      <c r="BU76" s="4">
        <v>5.38E-09</v>
      </c>
      <c r="BV76" s="4">
        <v>5.54081539805</v>
      </c>
      <c r="BW76" s="4">
        <v>553.5694028424</v>
      </c>
      <c r="BX76">
        <f t="shared" si="84"/>
        <v>4.863755886768045E-09</v>
      </c>
      <c r="BZ76" s="4">
        <v>5.3E-10</v>
      </c>
      <c r="CA76" s="4">
        <v>1.45828359397</v>
      </c>
      <c r="CB76" s="4">
        <v>233141.314404361</v>
      </c>
      <c r="CC76">
        <f t="shared" si="85"/>
        <v>5.229286612400402E-11</v>
      </c>
      <c r="CT76" s="4">
        <v>1.2108E-07</v>
      </c>
      <c r="CU76" s="4">
        <v>1.87022663714</v>
      </c>
      <c r="CV76" s="4">
        <v>79.2350166922</v>
      </c>
      <c r="CW76">
        <f t="shared" si="86"/>
        <v>-1.0407574655539538E-07</v>
      </c>
      <c r="CX76">
        <f t="shared" si="87"/>
        <v>-1.0407340064657507E-07</v>
      </c>
      <c r="CY76">
        <f t="shared" si="88"/>
        <v>-1.0407340064546355E-07</v>
      </c>
      <c r="CZ76">
        <f t="shared" si="89"/>
        <v>-1.0407340064546355E-07</v>
      </c>
      <c r="DB76" s="4">
        <v>7.27E-09</v>
      </c>
      <c r="DC76" s="4">
        <v>1.39718382835</v>
      </c>
      <c r="DD76" s="4">
        <v>213.299095438</v>
      </c>
      <c r="DE76">
        <f t="shared" si="90"/>
        <v>-4.373591870597365E-09</v>
      </c>
      <c r="DF76">
        <f t="shared" si="91"/>
        <v>-4.374184530454694E-09</v>
      </c>
      <c r="DG76">
        <f t="shared" si="92"/>
        <v>-4.374184530735923E-09</v>
      </c>
      <c r="DH76">
        <f t="shared" si="93"/>
        <v>-4.374184530735923E-09</v>
      </c>
      <c r="EP76" s="4">
        <v>9.99E-09</v>
      </c>
      <c r="EQ76" s="4">
        <v>2.47463873948</v>
      </c>
      <c r="ER76" s="4">
        <v>312.1990839626</v>
      </c>
      <c r="ES76">
        <f t="shared" si="94"/>
        <v>8.008923408818165E-09</v>
      </c>
      <c r="ET76">
        <f t="shared" si="95"/>
        <v>8.00803131845361E-09</v>
      </c>
      <c r="EU76">
        <f t="shared" si="96"/>
        <v>8.008031318029913E-09</v>
      </c>
      <c r="EV76">
        <f t="shared" si="97"/>
        <v>8.008031318029913E-09</v>
      </c>
      <c r="EX76" s="4">
        <v>9.9E-10</v>
      </c>
      <c r="EY76" s="4">
        <v>5.19920708255</v>
      </c>
      <c r="EZ76" s="4">
        <v>135.5485514541</v>
      </c>
      <c r="FA76">
        <f t="shared" si="98"/>
        <v>2.8910274077409575E-11</v>
      </c>
      <c r="FB76">
        <f t="shared" si="99"/>
        <v>2.897445474524271E-11</v>
      </c>
      <c r="FC76">
        <f t="shared" si="100"/>
        <v>2.897445477584319E-11</v>
      </c>
      <c r="FD76">
        <f t="shared" si="101"/>
        <v>2.897445477584319E-11</v>
      </c>
      <c r="GL76" s="4">
        <v>1.62897E-06</v>
      </c>
      <c r="GM76" s="4">
        <v>2.48946521653</v>
      </c>
      <c r="GN76" s="4">
        <v>4.192785694</v>
      </c>
      <c r="GO76">
        <f t="shared" si="102"/>
        <v>1.522347422237653E-06</v>
      </c>
      <c r="GP76">
        <f t="shared" si="103"/>
        <v>1.5223485851099105E-06</v>
      </c>
      <c r="GQ76">
        <f t="shared" si="104"/>
        <v>1.5223485851104624E-06</v>
      </c>
      <c r="GR76">
        <f t="shared" si="105"/>
        <v>1.5223485851104624E-06</v>
      </c>
      <c r="GT76" s="4">
        <v>1.0508E-07</v>
      </c>
      <c r="GU76" s="4">
        <v>4.35552732772</v>
      </c>
      <c r="GV76" s="4">
        <v>32.7164096664</v>
      </c>
      <c r="GW76">
        <f t="shared" si="106"/>
        <v>1.020586950640297E-07</v>
      </c>
      <c r="GX76">
        <f t="shared" si="107"/>
        <v>1.0205908666115339E-07</v>
      </c>
      <c r="GY76">
        <f t="shared" si="108"/>
        <v>1.0205908666133824E-07</v>
      </c>
      <c r="GZ76">
        <f t="shared" si="109"/>
        <v>1.0205908666133824E-07</v>
      </c>
    </row>
    <row r="77" spans="1:208" ht="12.75">
      <c r="A77">
        <f>SUM(CX1:CX423)</f>
        <v>5.332939237669855</v>
      </c>
      <c r="B77">
        <f>SUM(DF1:DF183)</f>
        <v>38.377025576704625</v>
      </c>
      <c r="C77">
        <f>SUM(DN1:DN57)</f>
        <v>0.0005356256826588646</v>
      </c>
      <c r="D77">
        <f>SUM(DV1:DV15)</f>
        <v>4.4540974566406583E-07</v>
      </c>
      <c r="E77">
        <f>SUM(ED1:ED2)</f>
        <v>-1.1449519741604358E-06</v>
      </c>
      <c r="F77">
        <f>SUM(EL1:EL1)</f>
        <v>-8.74E-09</v>
      </c>
      <c r="M77" s="4">
        <v>1.6225E-07</v>
      </c>
      <c r="N77" s="4">
        <v>5.98837722564</v>
      </c>
      <c r="O77" s="4">
        <v>11769.8536931664</v>
      </c>
      <c r="P77">
        <f t="shared" si="78"/>
        <v>-1.4533972254433686E-07</v>
      </c>
      <c r="R77" s="4">
        <v>1.284E-08</v>
      </c>
      <c r="S77" s="4">
        <v>3.08524663344</v>
      </c>
      <c r="T77" s="4">
        <v>5643.1785636774</v>
      </c>
      <c r="U77">
        <f t="shared" si="79"/>
        <v>-1.2684374575371703E-08</v>
      </c>
      <c r="W77" s="4">
        <v>1.02E-09</v>
      </c>
      <c r="X77" s="4">
        <v>2.05853060226</v>
      </c>
      <c r="Y77" s="4">
        <v>87.30820453981</v>
      </c>
      <c r="Z77">
        <f t="shared" si="80"/>
        <v>5.152645773957653E-10</v>
      </c>
      <c r="AQ77" s="4">
        <v>5.04E-09</v>
      </c>
      <c r="AR77" s="4">
        <v>3.2620766916</v>
      </c>
      <c r="AS77" s="4">
        <v>7632.9432596502</v>
      </c>
      <c r="AT77">
        <f t="shared" si="81"/>
        <v>2.716486853889967E-09</v>
      </c>
      <c r="AV77" s="4">
        <v>2.6E-10</v>
      </c>
      <c r="AW77" s="4">
        <v>3.88971333608</v>
      </c>
      <c r="AX77" s="4">
        <v>5331.3574437408</v>
      </c>
      <c r="AY77">
        <f t="shared" si="82"/>
        <v>-1.2892132397217597E-10</v>
      </c>
      <c r="BP77" s="4">
        <v>5.314E-08</v>
      </c>
      <c r="BQ77" s="4">
        <v>2.40716580847</v>
      </c>
      <c r="BR77" s="4">
        <v>11499.6562227928</v>
      </c>
      <c r="BS77">
        <f t="shared" si="83"/>
        <v>3.770634566328534E-08</v>
      </c>
      <c r="BU77" s="4">
        <v>4.02E-09</v>
      </c>
      <c r="BV77" s="4">
        <v>2.16544019233</v>
      </c>
      <c r="BW77" s="4">
        <v>7860.4193924392</v>
      </c>
      <c r="BX77">
        <f t="shared" si="84"/>
        <v>-2.550420849876875E-09</v>
      </c>
      <c r="BZ77" s="4">
        <v>4.7E-10</v>
      </c>
      <c r="CA77" s="4">
        <v>6.21568666789</v>
      </c>
      <c r="CB77" s="4">
        <v>6681.2248533996</v>
      </c>
      <c r="CC77">
        <f t="shared" si="85"/>
        <v>-3.2040376208712335E-10</v>
      </c>
      <c r="CT77" s="4">
        <v>1.1698E-07</v>
      </c>
      <c r="CU77" s="4">
        <v>0.49005698002</v>
      </c>
      <c r="CV77" s="4">
        <v>1.5963472929</v>
      </c>
      <c r="CW77">
        <f t="shared" si="86"/>
        <v>1.1223094048770774E-07</v>
      </c>
      <c r="CX77">
        <f t="shared" si="87"/>
        <v>1.1223096568814741E-07</v>
      </c>
      <c r="CY77">
        <f t="shared" si="88"/>
        <v>1.1223096568815937E-07</v>
      </c>
      <c r="CZ77">
        <f t="shared" si="89"/>
        <v>1.1223096568815937E-07</v>
      </c>
      <c r="DB77" s="4">
        <v>7.81E-09</v>
      </c>
      <c r="DC77" s="4">
        <v>0.10946327923</v>
      </c>
      <c r="DD77" s="4">
        <v>173.6815870919</v>
      </c>
      <c r="DE77">
        <f t="shared" si="90"/>
        <v>5.820277748313081E-09</v>
      </c>
      <c r="DF77">
        <f t="shared" si="91"/>
        <v>5.819844953197213E-09</v>
      </c>
      <c r="DG77">
        <f t="shared" si="92"/>
        <v>5.81984495299116E-09</v>
      </c>
      <c r="DH77">
        <f t="shared" si="93"/>
        <v>5.81984495299116E-09</v>
      </c>
      <c r="EP77" s="4">
        <v>9.9E-09</v>
      </c>
      <c r="EQ77" s="4">
        <v>3.41514319052</v>
      </c>
      <c r="ER77" s="4">
        <v>144.1465711632</v>
      </c>
      <c r="ES77">
        <f t="shared" si="94"/>
        <v>9.860055964996297E-09</v>
      </c>
      <c r="ET77">
        <f t="shared" si="95"/>
        <v>9.860117216667479E-09</v>
      </c>
      <c r="EU77">
        <f t="shared" si="96"/>
        <v>9.860117216696546E-09</v>
      </c>
      <c r="EV77">
        <f t="shared" si="97"/>
        <v>9.860117216696546E-09</v>
      </c>
      <c r="EX77" s="4">
        <v>1.14E-09</v>
      </c>
      <c r="EY77" s="4">
        <v>4.37452353441</v>
      </c>
      <c r="EZ77" s="4">
        <v>388.4651552382</v>
      </c>
      <c r="FA77">
        <f t="shared" si="98"/>
        <v>9.327541133165575E-10</v>
      </c>
      <c r="FB77">
        <f t="shared" si="99"/>
        <v>9.328759200507142E-10</v>
      </c>
      <c r="FC77">
        <f t="shared" si="100"/>
        <v>9.328759201085203E-10</v>
      </c>
      <c r="FD77">
        <f t="shared" si="101"/>
        <v>9.328759201085203E-10</v>
      </c>
      <c r="GL77" s="4">
        <v>1.93455E-06</v>
      </c>
      <c r="GM77" s="4">
        <v>1.5842528758</v>
      </c>
      <c r="GN77" s="4">
        <v>138.5174968707</v>
      </c>
      <c r="GO77">
        <f t="shared" si="102"/>
        <v>1.489937698775406E-06</v>
      </c>
      <c r="GP77">
        <f t="shared" si="103"/>
        <v>1.4898559143929287E-06</v>
      </c>
      <c r="GQ77">
        <f t="shared" si="104"/>
        <v>1.4898559143542079E-06</v>
      </c>
      <c r="GR77">
        <f t="shared" si="105"/>
        <v>1.4898559143542079E-06</v>
      </c>
      <c r="GT77" s="4">
        <v>1.0826E-07</v>
      </c>
      <c r="GU77" s="4">
        <v>5.21826226871</v>
      </c>
      <c r="GV77" s="4">
        <v>26.826702943</v>
      </c>
      <c r="GW77">
        <f t="shared" si="106"/>
        <v>-4.950311791119564E-08</v>
      </c>
      <c r="GX77">
        <f t="shared" si="107"/>
        <v>-4.950435373854666E-08</v>
      </c>
      <c r="GY77">
        <f t="shared" si="108"/>
        <v>-4.9504353739134987E-08</v>
      </c>
      <c r="GZ77">
        <f t="shared" si="109"/>
        <v>-4.9504353739134987E-08</v>
      </c>
    </row>
    <row r="78" spans="13:208" ht="12.75">
      <c r="M78" s="4">
        <v>1.5077E-07</v>
      </c>
      <c r="N78" s="4">
        <v>4.19567181073</v>
      </c>
      <c r="O78" s="4">
        <v>6256.7775301916</v>
      </c>
      <c r="P78">
        <f t="shared" si="78"/>
        <v>-1.4593373007696347E-07</v>
      </c>
      <c r="R78" s="4">
        <v>1.25E-08</v>
      </c>
      <c r="S78" s="4">
        <v>3.07748157144</v>
      </c>
      <c r="T78" s="4">
        <v>11926.2544136688</v>
      </c>
      <c r="U78">
        <f t="shared" si="79"/>
        <v>6.161381142992742E-09</v>
      </c>
      <c r="W78" s="4">
        <v>8E-10</v>
      </c>
      <c r="X78" s="4">
        <v>4.73792651816</v>
      </c>
      <c r="Y78" s="4">
        <v>11926.2544136688</v>
      </c>
      <c r="Z78">
        <f t="shared" si="80"/>
        <v>6.579651385598346E-10</v>
      </c>
      <c r="AQ78" s="4">
        <v>5.52E-09</v>
      </c>
      <c r="AR78" s="4">
        <v>1.02926440457</v>
      </c>
      <c r="AS78" s="4">
        <v>239762.204517549</v>
      </c>
      <c r="AT78">
        <f t="shared" si="81"/>
        <v>4.393894324886766E-09</v>
      </c>
      <c r="AV78" s="4">
        <v>2.6E-10</v>
      </c>
      <c r="AW78" s="4">
        <v>5.94932724051</v>
      </c>
      <c r="AX78" s="4">
        <v>16496.3613962024</v>
      </c>
      <c r="AY78">
        <f t="shared" si="82"/>
        <v>-2.3443795386633047E-10</v>
      </c>
      <c r="BP78" s="4">
        <v>5.128E-08</v>
      </c>
      <c r="BQ78" s="4">
        <v>5.3239896569</v>
      </c>
      <c r="BR78" s="4">
        <v>11513.8833167944</v>
      </c>
      <c r="BS78">
        <f t="shared" si="83"/>
        <v>7.810051532940857E-09</v>
      </c>
      <c r="BU78" s="4">
        <v>5.53E-09</v>
      </c>
      <c r="BV78" s="4">
        <v>2.32177369366</v>
      </c>
      <c r="BW78" s="4">
        <v>11506.7697697936</v>
      </c>
      <c r="BX78">
        <f t="shared" si="84"/>
        <v>1.8701489725836523E-09</v>
      </c>
      <c r="BZ78" s="4">
        <v>3.7E-10</v>
      </c>
      <c r="CA78" s="4">
        <v>0.3635930998</v>
      </c>
      <c r="CB78" s="4">
        <v>10177.2576795336</v>
      </c>
      <c r="CC78">
        <f t="shared" si="85"/>
        <v>1.1996918862664947E-11</v>
      </c>
      <c r="CT78" s="4">
        <v>1.0459E-07</v>
      </c>
      <c r="CU78" s="4">
        <v>2.38743199893</v>
      </c>
      <c r="CV78" s="4">
        <v>381.3516082374</v>
      </c>
      <c r="CW78">
        <f t="shared" si="86"/>
        <v>5.508845504790485E-08</v>
      </c>
      <c r="CX78">
        <f t="shared" si="87"/>
        <v>5.50722316248709E-08</v>
      </c>
      <c r="CY78">
        <f t="shared" si="88"/>
        <v>5.507223161718834E-08</v>
      </c>
      <c r="CZ78">
        <f t="shared" si="89"/>
        <v>5.507223161718834E-08</v>
      </c>
      <c r="DB78" s="4">
        <v>7.93E-09</v>
      </c>
      <c r="DC78" s="4">
        <v>6.13086312116</v>
      </c>
      <c r="DD78" s="4">
        <v>567.8240007324</v>
      </c>
      <c r="DE78">
        <f t="shared" si="90"/>
        <v>7.894490971988457E-09</v>
      </c>
      <c r="DF78">
        <f t="shared" si="91"/>
        <v>7.894694341601501E-09</v>
      </c>
      <c r="DG78">
        <f t="shared" si="92"/>
        <v>7.894694341698033E-09</v>
      </c>
      <c r="DH78">
        <f t="shared" si="93"/>
        <v>7.894694341698033E-09</v>
      </c>
      <c r="EP78" s="4">
        <v>9.63E-09</v>
      </c>
      <c r="EQ78" s="4">
        <v>4.31733242907</v>
      </c>
      <c r="ER78" s="4">
        <v>151.0476698429</v>
      </c>
      <c r="ES78">
        <f t="shared" si="94"/>
        <v>-6.650342473970692E-09</v>
      </c>
      <c r="ET78">
        <f t="shared" si="95"/>
        <v>-6.649839084901363E-09</v>
      </c>
      <c r="EU78">
        <f t="shared" si="96"/>
        <v>-6.649839084662218E-09</v>
      </c>
      <c r="EV78">
        <f t="shared" si="97"/>
        <v>-6.649839084662218E-09</v>
      </c>
      <c r="EX78" s="4">
        <v>9.3E-10</v>
      </c>
      <c r="EY78" s="4">
        <v>4.64183693718</v>
      </c>
      <c r="EZ78" s="4">
        <v>106.9767433719</v>
      </c>
      <c r="FA78">
        <f t="shared" si="98"/>
        <v>-9.08071287485245E-10</v>
      </c>
      <c r="FB78">
        <f t="shared" si="99"/>
        <v>-9.08081562599587E-10</v>
      </c>
      <c r="FC78">
        <f t="shared" si="100"/>
        <v>-9.080815626044702E-10</v>
      </c>
      <c r="FD78">
        <f t="shared" si="101"/>
        <v>-9.080815626044702E-10</v>
      </c>
      <c r="GL78" s="4">
        <v>1.55323E-06</v>
      </c>
      <c r="GM78" s="4">
        <v>3.28425127954</v>
      </c>
      <c r="GN78" s="4">
        <v>31.019488637</v>
      </c>
      <c r="GO78">
        <f t="shared" si="102"/>
        <v>1.5287395827574536E-06</v>
      </c>
      <c r="GP78">
        <f t="shared" si="103"/>
        <v>1.5287436602088286E-06</v>
      </c>
      <c r="GQ78">
        <f t="shared" si="104"/>
        <v>1.528743660210765E-06</v>
      </c>
      <c r="GR78">
        <f t="shared" si="105"/>
        <v>1.528743660210765E-06</v>
      </c>
      <c r="GT78" s="4">
        <v>1.0085E-07</v>
      </c>
      <c r="GU78" s="4">
        <v>1.98102855874</v>
      </c>
      <c r="GV78" s="4">
        <v>40.5807161926</v>
      </c>
      <c r="GW78">
        <f t="shared" si="106"/>
        <v>-6.059795211525442E-08</v>
      </c>
      <c r="GX78">
        <f t="shared" si="107"/>
        <v>-6.059951737574251E-08</v>
      </c>
      <c r="GY78">
        <f t="shared" si="108"/>
        <v>-6.059951737648944E-08</v>
      </c>
      <c r="GZ78">
        <f t="shared" si="109"/>
        <v>-6.059951737648944E-08</v>
      </c>
    </row>
    <row r="79" spans="1:208" ht="12.75">
      <c r="A79" t="s">
        <v>8</v>
      </c>
      <c r="B79" t="s">
        <v>9</v>
      </c>
      <c r="C79" t="s">
        <v>10</v>
      </c>
      <c r="D79" t="s">
        <v>11</v>
      </c>
      <c r="E79" t="s">
        <v>12</v>
      </c>
      <c r="F79" t="s">
        <v>13</v>
      </c>
      <c r="M79" s="4">
        <v>1.9124E-07</v>
      </c>
      <c r="N79" s="4">
        <v>3.82219996949</v>
      </c>
      <c r="O79" s="4">
        <v>23581.2581773176</v>
      </c>
      <c r="P79">
        <f t="shared" si="78"/>
        <v>-1.099147976429285E-07</v>
      </c>
      <c r="R79" s="4">
        <v>1.551E-08</v>
      </c>
      <c r="S79" s="4">
        <v>3.07665451458</v>
      </c>
      <c r="T79" s="4">
        <v>6681.2248533996</v>
      </c>
      <c r="U79">
        <f t="shared" si="79"/>
        <v>1.0602344639100705E-08</v>
      </c>
      <c r="W79" s="4">
        <v>8E-10</v>
      </c>
      <c r="X79" s="4">
        <v>5.41418965044</v>
      </c>
      <c r="Y79" s="4">
        <v>10973.55568635</v>
      </c>
      <c r="Z79">
        <f t="shared" si="80"/>
        <v>2.8519744609628464E-10</v>
      </c>
      <c r="AQ79" s="4">
        <v>4.27E-09</v>
      </c>
      <c r="AR79" s="4">
        <v>3.6743437821</v>
      </c>
      <c r="AS79" s="4">
        <v>213.299095438</v>
      </c>
      <c r="AT79">
        <f t="shared" si="81"/>
        <v>4.2620924712319645E-09</v>
      </c>
      <c r="AV79" s="4">
        <v>3.1E-10</v>
      </c>
      <c r="AW79" s="4">
        <v>1.44666331503</v>
      </c>
      <c r="AX79" s="4">
        <v>16730.4636895958</v>
      </c>
      <c r="AY79">
        <f t="shared" si="82"/>
        <v>8.18898193843438E-11</v>
      </c>
      <c r="BP79" s="4">
        <v>4.77E-08</v>
      </c>
      <c r="BQ79" s="4">
        <v>0.25554312006</v>
      </c>
      <c r="BR79" s="4">
        <v>11856.2186514245</v>
      </c>
      <c r="BS79">
        <f t="shared" si="83"/>
        <v>-4.504755698567779E-08</v>
      </c>
      <c r="BU79" s="4">
        <v>3.67E-09</v>
      </c>
      <c r="BV79" s="4">
        <v>3.3915253225</v>
      </c>
      <c r="BW79" s="4">
        <v>6496.3749454294</v>
      </c>
      <c r="BX79">
        <f t="shared" si="84"/>
        <v>-5.317187231531262E-10</v>
      </c>
      <c r="BZ79" s="4">
        <v>3.5E-10</v>
      </c>
      <c r="CA79" s="4">
        <v>3.33024911524</v>
      </c>
      <c r="CB79" s="4">
        <v>5643.1785636774</v>
      </c>
      <c r="CC79">
        <f t="shared" si="85"/>
        <v>-3.2225476696064524E-10</v>
      </c>
      <c r="CT79" s="4">
        <v>1.1681E-07</v>
      </c>
      <c r="CU79" s="4">
        <v>3.85151357766</v>
      </c>
      <c r="CV79" s="4">
        <v>218.4069048687</v>
      </c>
      <c r="CW79">
        <f t="shared" si="86"/>
        <v>-1.1406725885236021E-07</v>
      </c>
      <c r="CX79">
        <f t="shared" si="87"/>
        <v>-1.1406988794750517E-07</v>
      </c>
      <c r="CY79">
        <f t="shared" si="88"/>
        <v>-1.140698879487519E-07</v>
      </c>
      <c r="CZ79">
        <f t="shared" si="89"/>
        <v>-1.140698879487519E-07</v>
      </c>
      <c r="DB79" s="4">
        <v>6.69E-09</v>
      </c>
      <c r="DC79" s="4">
        <v>4.50554989443</v>
      </c>
      <c r="DD79" s="4">
        <v>27.0873353739</v>
      </c>
      <c r="DE79">
        <f t="shared" si="90"/>
        <v>8.742068442857726E-10</v>
      </c>
      <c r="DF79">
        <f t="shared" si="91"/>
        <v>8.742928073548583E-10</v>
      </c>
      <c r="DG79">
        <f t="shared" si="92"/>
        <v>8.742928073957651E-10</v>
      </c>
      <c r="DH79">
        <f t="shared" si="93"/>
        <v>8.742928073957651E-10</v>
      </c>
      <c r="EP79" s="4">
        <v>1.02E-08</v>
      </c>
      <c r="EQ79" s="4">
        <v>0.98226686775</v>
      </c>
      <c r="ER79" s="4">
        <v>143.6253063014</v>
      </c>
      <c r="ES79">
        <f t="shared" si="94"/>
        <v>-2.5849303777512087E-09</v>
      </c>
      <c r="ET79">
        <f t="shared" si="95"/>
        <v>-2.584252297924637E-09</v>
      </c>
      <c r="EU79">
        <f t="shared" si="96"/>
        <v>-2.5842522976015674E-09</v>
      </c>
      <c r="EV79">
        <f t="shared" si="97"/>
        <v>-2.5842522976015674E-09</v>
      </c>
      <c r="EX79" s="4">
        <v>8.4E-10</v>
      </c>
      <c r="EY79" s="4">
        <v>1.35269684746</v>
      </c>
      <c r="EZ79" s="4">
        <v>33.9402499438</v>
      </c>
      <c r="FA79">
        <f t="shared" si="98"/>
        <v>8.39924530929784E-10</v>
      </c>
      <c r="FB79">
        <f t="shared" si="99"/>
        <v>8.399247136729383E-10</v>
      </c>
      <c r="FC79">
        <f t="shared" si="100"/>
        <v>8.399247136730246E-10</v>
      </c>
      <c r="FD79">
        <f t="shared" si="101"/>
        <v>8.399247136730246E-10</v>
      </c>
      <c r="GL79" s="4">
        <v>1.82469E-06</v>
      </c>
      <c r="GM79" s="4">
        <v>2.45244890571</v>
      </c>
      <c r="GN79" s="4">
        <v>255.0554677982</v>
      </c>
      <c r="GO79">
        <f t="shared" si="102"/>
        <v>-1.068105144850854E-06</v>
      </c>
      <c r="GP79">
        <f t="shared" si="103"/>
        <v>-1.0682856805075982E-06</v>
      </c>
      <c r="GQ79">
        <f t="shared" si="104"/>
        <v>-1.068285680593367E-06</v>
      </c>
      <c r="GR79">
        <f t="shared" si="105"/>
        <v>-1.068285680593367E-06</v>
      </c>
      <c r="GT79" s="4">
        <v>1.0518E-07</v>
      </c>
      <c r="GU79" s="4">
        <v>5.27281360238</v>
      </c>
      <c r="GV79" s="4">
        <v>2.9207613068</v>
      </c>
      <c r="GW79">
        <f t="shared" si="106"/>
        <v>7.64716867442253E-08</v>
      </c>
      <c r="GX79">
        <f t="shared" si="107"/>
        <v>7.647178766466312E-08</v>
      </c>
      <c r="GY79">
        <f t="shared" si="108"/>
        <v>7.647178766471111E-08</v>
      </c>
      <c r="GZ79">
        <f t="shared" si="109"/>
        <v>7.647178766471111E-08</v>
      </c>
    </row>
    <row r="80" spans="1:208" ht="12.75">
      <c r="A80">
        <f>SUM(ET1:ET172)</f>
        <v>-0.012950315971164854</v>
      </c>
      <c r="B80">
        <f>SUM(FB1:FB82)</f>
        <v>0.0021289879508569554</v>
      </c>
      <c r="C80">
        <f>SUM(FJ1:FJ25)</f>
        <v>-5.145968592540388E-05</v>
      </c>
      <c r="D80">
        <f>SUM(FR1:FR9)</f>
        <v>-2.074854900934938E-06</v>
      </c>
      <c r="E80">
        <f>SUM(FZ1:FZ1)</f>
        <v>4.006185194324326E-08</v>
      </c>
      <c r="F80">
        <f>SUM(GH1:GH1)</f>
        <v>3.6540712532306743E-10</v>
      </c>
      <c r="M80" s="4">
        <v>1.8888E-07</v>
      </c>
      <c r="N80" s="4">
        <v>5.38626880969</v>
      </c>
      <c r="O80" s="4">
        <v>149854.400134807</v>
      </c>
      <c r="P80">
        <f t="shared" si="78"/>
        <v>-1.0335427363181846E-07</v>
      </c>
      <c r="R80" s="4">
        <v>1.268E-08</v>
      </c>
      <c r="S80" s="4">
        <v>2.09196018331</v>
      </c>
      <c r="T80" s="4">
        <v>6290.1893969922</v>
      </c>
      <c r="U80">
        <f t="shared" si="79"/>
        <v>-1.0940372679676983E-08</v>
      </c>
      <c r="W80" s="4">
        <v>1.06E-09</v>
      </c>
      <c r="X80" s="4">
        <v>4.10978997399</v>
      </c>
      <c r="Y80" s="4">
        <v>3496.032826134</v>
      </c>
      <c r="Z80">
        <f t="shared" si="80"/>
        <v>-1.028237035325519E-09</v>
      </c>
      <c r="AQ80" s="4">
        <v>4.04E-09</v>
      </c>
      <c r="AR80" s="4">
        <v>1.46193297142</v>
      </c>
      <c r="AS80" s="4">
        <v>15720.8387848784</v>
      </c>
      <c r="AT80">
        <f t="shared" si="81"/>
        <v>-3.083500993686156E-10</v>
      </c>
      <c r="AV80" s="4">
        <v>2.6E-10</v>
      </c>
      <c r="AW80" s="4">
        <v>6.26376705837</v>
      </c>
      <c r="AX80" s="4">
        <v>23543.2305046817</v>
      </c>
      <c r="AY80">
        <f t="shared" si="82"/>
        <v>-2.5119025216402785E-10</v>
      </c>
      <c r="BP80" s="4">
        <v>5.519E-08</v>
      </c>
      <c r="BQ80" s="4">
        <v>2.09089154502</v>
      </c>
      <c r="BR80" s="4">
        <v>17298.1823273262</v>
      </c>
      <c r="BS80">
        <f t="shared" si="83"/>
        <v>5.01510069784768E-08</v>
      </c>
      <c r="BU80" s="4">
        <v>3.6E-09</v>
      </c>
      <c r="BV80" s="4">
        <v>5.34379853282</v>
      </c>
      <c r="BW80" s="4">
        <v>7079.3738568078</v>
      </c>
      <c r="BX80">
        <f t="shared" si="84"/>
        <v>-1.1613116016794669E-09</v>
      </c>
      <c r="BZ80" s="4">
        <v>3.4E-10</v>
      </c>
      <c r="CA80" s="4">
        <v>5.63446915337</v>
      </c>
      <c r="CB80" s="4">
        <v>6525.8044539654</v>
      </c>
      <c r="CC80">
        <f t="shared" si="85"/>
        <v>1.8201188085445532E-10</v>
      </c>
      <c r="CT80" s="4">
        <v>8.744E-08</v>
      </c>
      <c r="CU80" s="4">
        <v>0.1416856861</v>
      </c>
      <c r="CV80" s="4">
        <v>148.0787244263</v>
      </c>
      <c r="CW80">
        <f t="shared" si="86"/>
        <v>-8.714159818578897E-08</v>
      </c>
      <c r="CX80">
        <f t="shared" si="87"/>
        <v>-8.714108657680383E-08</v>
      </c>
      <c r="CY80">
        <f t="shared" si="88"/>
        <v>-8.714108657656074E-08</v>
      </c>
      <c r="CZ80">
        <f t="shared" si="89"/>
        <v>-8.714108657656074E-08</v>
      </c>
      <c r="DB80" s="4">
        <v>8.25E-09</v>
      </c>
      <c r="DC80" s="4">
        <v>1.35568908148</v>
      </c>
      <c r="DD80" s="4">
        <v>129.9194771616</v>
      </c>
      <c r="DE80">
        <f t="shared" si="90"/>
        <v>2.581179588533815E-09</v>
      </c>
      <c r="DF80">
        <f t="shared" si="91"/>
        <v>2.5806924833371295E-09</v>
      </c>
      <c r="DG80">
        <f t="shared" si="92"/>
        <v>2.58069248310551E-09</v>
      </c>
      <c r="DH80">
        <f t="shared" si="93"/>
        <v>2.58069248310551E-09</v>
      </c>
      <c r="EP80" s="4">
        <v>9.41E-09</v>
      </c>
      <c r="EQ80" s="4">
        <v>1.02993053785</v>
      </c>
      <c r="ER80" s="4">
        <v>221.3758502853</v>
      </c>
      <c r="ES80">
        <f t="shared" si="94"/>
        <v>-3.209193052073899E-09</v>
      </c>
      <c r="ET80">
        <f t="shared" si="95"/>
        <v>-3.2082560548438744E-09</v>
      </c>
      <c r="EU80">
        <f t="shared" si="96"/>
        <v>-3.2082560543973453E-09</v>
      </c>
      <c r="EV80">
        <f t="shared" si="97"/>
        <v>-3.2082560543973453E-09</v>
      </c>
      <c r="EX80" s="4">
        <v>1.11E-09</v>
      </c>
      <c r="EY80" s="4">
        <v>3.5622646377</v>
      </c>
      <c r="EZ80" s="4">
        <v>181.7583419392</v>
      </c>
      <c r="FA80">
        <f t="shared" si="98"/>
        <v>6.528070040084009E-10</v>
      </c>
      <c r="FB80">
        <f t="shared" si="99"/>
        <v>6.52885075524047E-10</v>
      </c>
      <c r="FC80">
        <f t="shared" si="100"/>
        <v>6.528850755611952E-10</v>
      </c>
      <c r="FD80">
        <f t="shared" si="101"/>
        <v>6.528850755611952E-10</v>
      </c>
      <c r="GL80" s="4">
        <v>1.77846E-06</v>
      </c>
      <c r="GM80" s="4">
        <v>4.14773474853</v>
      </c>
      <c r="GN80" s="4">
        <v>10175.1525105732</v>
      </c>
      <c r="GO80">
        <f t="shared" si="102"/>
        <v>-1.7521095495841842E-06</v>
      </c>
      <c r="GP80">
        <f t="shared" si="103"/>
        <v>-1.7535737469372691E-06</v>
      </c>
      <c r="GQ80">
        <f t="shared" si="104"/>
        <v>-1.7535737476232458E-06</v>
      </c>
      <c r="GR80">
        <f t="shared" si="105"/>
        <v>-1.7535737476232458E-06</v>
      </c>
      <c r="GT80" s="4">
        <v>9.207E-08</v>
      </c>
      <c r="GU80" s="4">
        <v>0.50092534158</v>
      </c>
      <c r="GV80" s="4">
        <v>64.9597385808</v>
      </c>
      <c r="GW80">
        <f t="shared" si="106"/>
        <v>-6.393340533146183E-08</v>
      </c>
      <c r="GX80">
        <f t="shared" si="107"/>
        <v>-6.39313460608935E-08</v>
      </c>
      <c r="GY80">
        <f t="shared" si="108"/>
        <v>-6.393134605991431E-08</v>
      </c>
      <c r="GZ80">
        <f t="shared" si="109"/>
        <v>-6.393134605991431E-08</v>
      </c>
    </row>
    <row r="81" spans="13:208" ht="12.75">
      <c r="M81" s="4">
        <v>1.4346E-07</v>
      </c>
      <c r="N81" s="4">
        <v>3.72355084422</v>
      </c>
      <c r="O81" s="4">
        <v>38.0276726358</v>
      </c>
      <c r="P81">
        <f t="shared" si="78"/>
        <v>6.488167764823564E-08</v>
      </c>
      <c r="R81" s="4">
        <v>1.144E-08</v>
      </c>
      <c r="S81" s="4">
        <v>3.24444699514</v>
      </c>
      <c r="T81" s="4">
        <v>12168.0026965746</v>
      </c>
      <c r="U81">
        <f t="shared" si="79"/>
        <v>1.0592697286878424E-08</v>
      </c>
      <c r="W81" s="4">
        <v>1.02E-09</v>
      </c>
      <c r="X81" s="4">
        <v>3.62650006043</v>
      </c>
      <c r="Y81" s="4">
        <v>244287.600007227</v>
      </c>
      <c r="Z81">
        <f t="shared" si="80"/>
        <v>-1.012594442074473E-09</v>
      </c>
      <c r="AQ81" s="4">
        <v>5.03E-09</v>
      </c>
      <c r="AR81" s="4">
        <v>4.85802444134</v>
      </c>
      <c r="AS81" s="4">
        <v>6290.1893969922</v>
      </c>
      <c r="AT81">
        <f t="shared" si="81"/>
        <v>4.970105089720872E-09</v>
      </c>
      <c r="AV81" s="4">
        <v>3.3E-10</v>
      </c>
      <c r="AW81" s="4">
        <v>0.93797239147</v>
      </c>
      <c r="AX81" s="4">
        <v>213.299095438</v>
      </c>
      <c r="AY81">
        <f t="shared" si="82"/>
        <v>-2.9479976423959167E-10</v>
      </c>
      <c r="BP81" s="4">
        <v>5.625E-08</v>
      </c>
      <c r="BQ81" s="4">
        <v>4.34052903053</v>
      </c>
      <c r="BR81" s="4">
        <v>90955.5516944961</v>
      </c>
      <c r="BS81">
        <f t="shared" si="83"/>
        <v>5.141337387183107E-08</v>
      </c>
      <c r="BU81" s="4">
        <v>3.37E-09</v>
      </c>
      <c r="BV81" s="4">
        <v>3.61563704045</v>
      </c>
      <c r="BW81" s="4">
        <v>11790.6290886588</v>
      </c>
      <c r="BX81">
        <f t="shared" si="84"/>
        <v>-2.7564274713881198E-09</v>
      </c>
      <c r="BZ81" s="4">
        <v>3.5E-10</v>
      </c>
      <c r="CA81" s="4">
        <v>5.36033855038</v>
      </c>
      <c r="CB81" s="4">
        <v>25158.6017197654</v>
      </c>
      <c r="CC81">
        <f t="shared" si="85"/>
        <v>-2.783900757720461E-10</v>
      </c>
      <c r="CT81" s="4">
        <v>9.196E-08</v>
      </c>
      <c r="CU81" s="4">
        <v>1.00274090619</v>
      </c>
      <c r="CV81" s="4">
        <v>72.0732855816</v>
      </c>
      <c r="CW81">
        <f t="shared" si="86"/>
        <v>-7.265330260677185E-08</v>
      </c>
      <c r="CX81">
        <f t="shared" si="87"/>
        <v>-7.265135845460258E-08</v>
      </c>
      <c r="CY81">
        <f t="shared" si="88"/>
        <v>-7.265135845367963E-08</v>
      </c>
      <c r="CZ81">
        <f t="shared" si="89"/>
        <v>-7.265135845367963E-08</v>
      </c>
      <c r="DB81" s="4">
        <v>7.38E-09</v>
      </c>
      <c r="DC81" s="4">
        <v>3.5676601896</v>
      </c>
      <c r="DD81" s="4">
        <v>176.6505325085</v>
      </c>
      <c r="DE81">
        <f t="shared" si="90"/>
        <v>-4.181805846307603E-09</v>
      </c>
      <c r="DF81">
        <f t="shared" si="91"/>
        <v>-4.182319804036608E-09</v>
      </c>
      <c r="DG81">
        <f t="shared" si="92"/>
        <v>-4.182319804281319E-09</v>
      </c>
      <c r="DH81">
        <f t="shared" si="93"/>
        <v>-4.182319804281319E-09</v>
      </c>
      <c r="EP81" s="4">
        <v>9.38E-09</v>
      </c>
      <c r="EQ81" s="4">
        <v>2.43648356625</v>
      </c>
      <c r="ER81" s="4">
        <v>567.8240007324</v>
      </c>
      <c r="ES81">
        <f t="shared" si="94"/>
        <v>-8.412797020619395E-09</v>
      </c>
      <c r="ET81">
        <f t="shared" si="95"/>
        <v>-8.411669630782491E-09</v>
      </c>
      <c r="EU81">
        <f t="shared" si="96"/>
        <v>-8.411669630246437E-09</v>
      </c>
      <c r="EV81">
        <f t="shared" si="97"/>
        <v>-8.411669630246437E-09</v>
      </c>
      <c r="EX81" s="4">
        <v>8.2E-10</v>
      </c>
      <c r="EY81" s="4">
        <v>3.18401661435</v>
      </c>
      <c r="EZ81" s="4">
        <v>42.3258213318</v>
      </c>
      <c r="FA81">
        <f t="shared" si="98"/>
        <v>-6.08291707819658E-10</v>
      </c>
      <c r="FB81">
        <f t="shared" si="99"/>
        <v>-6.083028440382226E-10</v>
      </c>
      <c r="FC81">
        <f t="shared" si="100"/>
        <v>-6.083028440435051E-10</v>
      </c>
      <c r="FD81">
        <f t="shared" si="101"/>
        <v>-6.083028440435051E-10</v>
      </c>
      <c r="GL81" s="4">
        <v>1.74413E-06</v>
      </c>
      <c r="GM81" s="4">
        <v>1.53042999914</v>
      </c>
      <c r="GN81" s="4">
        <v>329.8370663655</v>
      </c>
      <c r="GO81">
        <f t="shared" si="102"/>
        <v>-4.428308222613119E-07</v>
      </c>
      <c r="GP81">
        <f t="shared" si="103"/>
        <v>-4.4256457977738736E-07</v>
      </c>
      <c r="GQ81">
        <f t="shared" si="104"/>
        <v>-4.425645796508027E-07</v>
      </c>
      <c r="GR81">
        <f t="shared" si="105"/>
        <v>-4.425645796508027E-07</v>
      </c>
      <c r="GT81" s="4">
        <v>9.231E-08</v>
      </c>
      <c r="GU81" s="4">
        <v>0.6818097771</v>
      </c>
      <c r="GV81" s="4">
        <v>160.9389657986</v>
      </c>
      <c r="GW81">
        <f t="shared" si="106"/>
        <v>2.9082305428986903E-08</v>
      </c>
      <c r="GX81">
        <f t="shared" si="107"/>
        <v>2.9089051714727102E-08</v>
      </c>
      <c r="GY81">
        <f t="shared" si="108"/>
        <v>2.908905171793414E-08</v>
      </c>
      <c r="GZ81">
        <f t="shared" si="109"/>
        <v>2.908905171793414E-08</v>
      </c>
    </row>
    <row r="82" spans="1:208" ht="12.75">
      <c r="A82" t="s">
        <v>14</v>
      </c>
      <c r="B82" t="s">
        <v>15</v>
      </c>
      <c r="C82" t="s">
        <v>16</v>
      </c>
      <c r="D82" t="s">
        <v>17</v>
      </c>
      <c r="E82" t="s">
        <v>18</v>
      </c>
      <c r="F82" t="s">
        <v>19</v>
      </c>
      <c r="M82" s="4">
        <v>1.7898E-07</v>
      </c>
      <c r="N82" s="4">
        <v>2.21490735647</v>
      </c>
      <c r="O82" s="4">
        <v>13367.9726311066</v>
      </c>
      <c r="P82">
        <f t="shared" si="78"/>
        <v>1.5634831427512813E-07</v>
      </c>
      <c r="R82" s="4">
        <v>1.248E-08</v>
      </c>
      <c r="S82" s="4">
        <v>3.44504937285</v>
      </c>
      <c r="T82" s="4">
        <v>536.8045120954</v>
      </c>
      <c r="U82">
        <f t="shared" si="79"/>
        <v>1.0859455529577138E-08</v>
      </c>
      <c r="W82" s="4">
        <v>7.5E-10</v>
      </c>
      <c r="X82" s="4">
        <v>4.89483161769</v>
      </c>
      <c r="Y82" s="4">
        <v>5643.1785636774</v>
      </c>
      <c r="Z82">
        <f t="shared" si="80"/>
        <v>2.8835737133959775E-10</v>
      </c>
      <c r="AQ82" s="4">
        <v>4.17E-09</v>
      </c>
      <c r="AR82" s="4">
        <v>0.81920713533</v>
      </c>
      <c r="AS82" s="4">
        <v>5216.5803728014</v>
      </c>
      <c r="AT82">
        <f t="shared" si="81"/>
        <v>-1.6406634175862313E-09</v>
      </c>
      <c r="AV82" s="4">
        <v>2.6E-10</v>
      </c>
      <c r="AW82" s="4">
        <v>3.71858432944</v>
      </c>
      <c r="AX82" s="4">
        <v>13095.8426650774</v>
      </c>
      <c r="AY82">
        <f t="shared" si="82"/>
        <v>7.961870371289354E-11</v>
      </c>
      <c r="BP82" s="4">
        <v>4.578E-08</v>
      </c>
      <c r="BQ82" s="4">
        <v>4.4656964157</v>
      </c>
      <c r="BR82" s="4">
        <v>5746.271337896</v>
      </c>
      <c r="BS82">
        <f t="shared" si="83"/>
        <v>-4.558981458827306E-08</v>
      </c>
      <c r="BU82" s="4">
        <v>4.56E-09</v>
      </c>
      <c r="BV82" s="4">
        <v>0.30754294809</v>
      </c>
      <c r="BW82" s="4">
        <v>801.8209311238</v>
      </c>
      <c r="BX82">
        <f t="shared" si="84"/>
        <v>2.4334563731828112E-09</v>
      </c>
      <c r="BZ82" s="4">
        <v>3.4E-10</v>
      </c>
      <c r="CA82" s="4">
        <v>5.36319798321</v>
      </c>
      <c r="CB82" s="4">
        <v>4933.2084403326</v>
      </c>
      <c r="CC82">
        <f t="shared" si="85"/>
        <v>1.6432144214321562E-10</v>
      </c>
      <c r="CT82" s="4">
        <v>1.1343E-07</v>
      </c>
      <c r="CU82" s="4">
        <v>0.81432278263</v>
      </c>
      <c r="CV82" s="4">
        <v>525.4981794006</v>
      </c>
      <c r="CW82">
        <f t="shared" si="86"/>
        <v>1.0580626171104878E-07</v>
      </c>
      <c r="CX82">
        <f t="shared" si="87"/>
        <v>1.0581653784818092E-07</v>
      </c>
      <c r="CY82">
        <f t="shared" si="88"/>
        <v>1.0581653785308583E-07</v>
      </c>
      <c r="CZ82">
        <f t="shared" si="89"/>
        <v>1.0581653785308583E-07</v>
      </c>
      <c r="DB82" s="4">
        <v>7.14E-09</v>
      </c>
      <c r="DC82" s="4">
        <v>6.24797992301</v>
      </c>
      <c r="DD82" s="4">
        <v>106.9767433719</v>
      </c>
      <c r="DE82">
        <f t="shared" si="90"/>
        <v>1.7867664134787504E-09</v>
      </c>
      <c r="DF82">
        <f t="shared" si="91"/>
        <v>1.7864125732132492E-09</v>
      </c>
      <c r="DG82">
        <f t="shared" si="92"/>
        <v>1.7864125730450654E-09</v>
      </c>
      <c r="DH82">
        <f t="shared" si="93"/>
        <v>1.7864125730450654E-09</v>
      </c>
      <c r="EP82" s="4">
        <v>1.111E-08</v>
      </c>
      <c r="EQ82" s="4">
        <v>0.65175024456</v>
      </c>
      <c r="ER82" s="4">
        <v>146.594251718</v>
      </c>
      <c r="ES82">
        <f t="shared" si="94"/>
        <v>-1.0726778400370299E-08</v>
      </c>
      <c r="ET82">
        <f t="shared" si="95"/>
        <v>-1.0726575467446708E-08</v>
      </c>
      <c r="EU82">
        <f t="shared" si="96"/>
        <v>-1.0726575467349994E-08</v>
      </c>
      <c r="EV82">
        <f t="shared" si="97"/>
        <v>-1.0726575467349994E-08</v>
      </c>
      <c r="EX82" s="4">
        <v>8.4E-10</v>
      </c>
      <c r="EY82" s="4">
        <v>5.51669920239</v>
      </c>
      <c r="EZ82" s="4">
        <v>8.0767548473</v>
      </c>
      <c r="FA82">
        <f t="shared" si="98"/>
        <v>-6.959804307946708E-10</v>
      </c>
      <c r="FB82">
        <f t="shared" si="99"/>
        <v>-6.959822483978746E-10</v>
      </c>
      <c r="FC82">
        <f t="shared" si="100"/>
        <v>-6.959822483987368E-10</v>
      </c>
      <c r="FD82">
        <f t="shared" si="101"/>
        <v>-6.959822483987368E-10</v>
      </c>
      <c r="GL82" s="4">
        <v>1.37649E-06</v>
      </c>
      <c r="GM82" s="4">
        <v>3.34900537767</v>
      </c>
      <c r="GN82" s="4">
        <v>0.9632078465</v>
      </c>
      <c r="GO82">
        <f t="shared" si="102"/>
        <v>-4.796089238062244E-07</v>
      </c>
      <c r="GP82">
        <f t="shared" si="103"/>
        <v>-4.796083291747915E-07</v>
      </c>
      <c r="GQ82">
        <f t="shared" si="104"/>
        <v>-4.796083291745084E-07</v>
      </c>
      <c r="GR82">
        <f t="shared" si="105"/>
        <v>-4.796083291745084E-07</v>
      </c>
      <c r="GT82" s="4">
        <v>8.735E-08</v>
      </c>
      <c r="GU82" s="4">
        <v>5.80657503476</v>
      </c>
      <c r="GV82" s="4">
        <v>6.592282139</v>
      </c>
      <c r="GW82">
        <f t="shared" si="106"/>
        <v>-8.572278592554984E-08</v>
      </c>
      <c r="GX82">
        <f t="shared" si="107"/>
        <v>-8.572283885883519E-08</v>
      </c>
      <c r="GY82">
        <f t="shared" si="108"/>
        <v>-8.572283885886035E-08</v>
      </c>
      <c r="GZ82">
        <f t="shared" si="109"/>
        <v>-8.572283885886035E-08</v>
      </c>
    </row>
    <row r="83" spans="1:208" ht="12.75">
      <c r="A83">
        <f>SUM(GP1:GP607)</f>
        <v>29.947152915073076</v>
      </c>
      <c r="B83">
        <f>SUM(GX1:GX250)</f>
        <v>-0.0022351015370510293</v>
      </c>
      <c r="C83">
        <f>SUM(HF1:HF72)</f>
        <v>-3.367430422915713E-05</v>
      </c>
      <c r="D83">
        <f>SUM(HN1:HN22)</f>
        <v>6.218631896364371E-07</v>
      </c>
      <c r="E83">
        <f>SUM(HV1:HV7)</f>
        <v>-3.707393005278187E-08</v>
      </c>
      <c r="F83">
        <f>SUM(ID1:ID1)</f>
        <v>0</v>
      </c>
      <c r="M83" s="4">
        <v>1.2054E-07</v>
      </c>
      <c r="N83" s="4">
        <v>2.62229588349</v>
      </c>
      <c r="O83" s="4">
        <v>955.5997416086001</v>
      </c>
      <c r="P83">
        <f t="shared" si="78"/>
        <v>-1.0823499468653212E-08</v>
      </c>
      <c r="R83" s="4">
        <v>1.118E-08</v>
      </c>
      <c r="S83" s="4">
        <v>2.31829670425</v>
      </c>
      <c r="T83" s="4">
        <v>16730.4636895958</v>
      </c>
      <c r="U83">
        <f t="shared" si="79"/>
        <v>1.0153694315153745E-08</v>
      </c>
      <c r="W83" s="4">
        <v>8.7E-10</v>
      </c>
      <c r="X83" s="4">
        <v>0.42863750683</v>
      </c>
      <c r="Y83" s="4">
        <v>11015.1064773348</v>
      </c>
      <c r="Z83">
        <f t="shared" si="80"/>
        <v>-8.696550968885934E-10</v>
      </c>
      <c r="AQ83" s="4">
        <v>3.65E-09</v>
      </c>
      <c r="AR83" s="4">
        <v>0.01002966162</v>
      </c>
      <c r="AS83" s="4">
        <v>12168.0026965746</v>
      </c>
      <c r="AT83">
        <f t="shared" si="81"/>
        <v>-3.4928922114793613E-09</v>
      </c>
      <c r="AV83" s="4">
        <v>2.7E-10</v>
      </c>
      <c r="AW83" s="4">
        <v>0.60565274405</v>
      </c>
      <c r="AX83" s="4">
        <v>10988.808157535</v>
      </c>
      <c r="AY83">
        <f t="shared" si="82"/>
        <v>2.6973558922516125E-10</v>
      </c>
      <c r="BP83" s="4">
        <v>3.788E-08</v>
      </c>
      <c r="BQ83" s="4">
        <v>4.9072938351</v>
      </c>
      <c r="BR83" s="4">
        <v>4164.311989613</v>
      </c>
      <c r="BS83">
        <f t="shared" si="83"/>
        <v>-5.597709619513791E-09</v>
      </c>
      <c r="BU83" s="4">
        <v>4.17E-09</v>
      </c>
      <c r="BV83" s="4">
        <v>3.70009308674</v>
      </c>
      <c r="BW83" s="4">
        <v>10575.4066829418</v>
      </c>
      <c r="BX83">
        <f t="shared" si="84"/>
        <v>2.3981759155456333E-09</v>
      </c>
      <c r="BZ83" s="4">
        <v>3.3E-10</v>
      </c>
      <c r="CA83" s="4">
        <v>4.24722336872</v>
      </c>
      <c r="CB83" s="4">
        <v>12569.6748183318</v>
      </c>
      <c r="CC83">
        <f t="shared" si="85"/>
        <v>1.1609813677127871E-10</v>
      </c>
      <c r="CT83" s="4">
        <v>1.0097E-07</v>
      </c>
      <c r="CU83" s="4">
        <v>5.03383557061</v>
      </c>
      <c r="CV83" s="4">
        <v>601.7642506762</v>
      </c>
      <c r="CW83">
        <f t="shared" si="86"/>
        <v>-7.035063244454917E-08</v>
      </c>
      <c r="CX83">
        <f t="shared" si="87"/>
        <v>-7.037148351760792E-08</v>
      </c>
      <c r="CY83">
        <f t="shared" si="88"/>
        <v>-7.037148352755186E-08</v>
      </c>
      <c r="CZ83">
        <f t="shared" si="89"/>
        <v>-7.037148352755186E-08</v>
      </c>
      <c r="DB83" s="4">
        <v>6.54E-09</v>
      </c>
      <c r="DC83" s="4">
        <v>1.13177751192</v>
      </c>
      <c r="DD83" s="4">
        <v>68.8437077341</v>
      </c>
      <c r="DE83">
        <f t="shared" si="90"/>
        <v>-6.44296991793568E-09</v>
      </c>
      <c r="DF83">
        <f t="shared" si="91"/>
        <v>-6.443006885704487E-09</v>
      </c>
      <c r="DG83">
        <f t="shared" si="92"/>
        <v>-6.4430068857220924E-09</v>
      </c>
      <c r="DH83">
        <f t="shared" si="93"/>
        <v>-6.4430068857220924E-09</v>
      </c>
      <c r="EP83" s="4">
        <v>7.77E-09</v>
      </c>
      <c r="EQ83" s="4">
        <v>0.00175975222</v>
      </c>
      <c r="ER83" s="4">
        <v>218.4069048687</v>
      </c>
      <c r="ES83">
        <f t="shared" si="94"/>
        <v>6.851953801045697E-09</v>
      </c>
      <c r="ET83">
        <f t="shared" si="95"/>
        <v>6.8515708849721636E-09</v>
      </c>
      <c r="EU83">
        <f t="shared" si="96"/>
        <v>6.851570884790522E-09</v>
      </c>
      <c r="EV83">
        <f t="shared" si="97"/>
        <v>6.851570884790522E-09</v>
      </c>
      <c r="GL83" s="4">
        <v>1.61011E-06</v>
      </c>
      <c r="GM83" s="4">
        <v>5.16655038482</v>
      </c>
      <c r="GN83" s="4">
        <v>211.8146227297</v>
      </c>
      <c r="GO83">
        <f t="shared" si="102"/>
        <v>1.0477668495620246E-06</v>
      </c>
      <c r="GP83">
        <f t="shared" si="103"/>
        <v>1.0478907477721493E-06</v>
      </c>
      <c r="GQ83">
        <f t="shared" si="104"/>
        <v>1.047890747831075E-06</v>
      </c>
      <c r="GR83">
        <f t="shared" si="105"/>
        <v>1.047890747831075E-06</v>
      </c>
      <c r="GT83" s="4">
        <v>1.0114E-07</v>
      </c>
      <c r="GU83" s="4">
        <v>4.51164596694</v>
      </c>
      <c r="GV83" s="4">
        <v>28.5718080822</v>
      </c>
      <c r="GW83">
        <f t="shared" si="106"/>
        <v>-5.422775491959775E-08</v>
      </c>
      <c r="GX83">
        <f t="shared" si="107"/>
        <v>-5.4226587779504646E-08</v>
      </c>
      <c r="GY83">
        <f t="shared" si="108"/>
        <v>-5.422658777894898E-08</v>
      </c>
      <c r="GZ83">
        <f t="shared" si="109"/>
        <v>-5.422658777894898E-08</v>
      </c>
    </row>
    <row r="84" spans="13:208" ht="12.75">
      <c r="M84" s="4">
        <v>1.1287E-07</v>
      </c>
      <c r="N84" s="4">
        <v>0.17739328092</v>
      </c>
      <c r="O84" s="4">
        <v>4164.311989613</v>
      </c>
      <c r="P84">
        <f t="shared" si="78"/>
        <v>1.1132162192795482E-07</v>
      </c>
      <c r="R84" s="4">
        <v>1.105E-08</v>
      </c>
      <c r="S84" s="4">
        <v>5.31966001019</v>
      </c>
      <c r="T84" s="4">
        <v>23.8784377478</v>
      </c>
      <c r="U84">
        <f t="shared" si="79"/>
        <v>-1.038068402574356E-08</v>
      </c>
      <c r="W84" s="4">
        <v>6.9E-10</v>
      </c>
      <c r="X84" s="4">
        <v>1.8890876072</v>
      </c>
      <c r="Y84" s="4">
        <v>10177.2576795336</v>
      </c>
      <c r="Z84">
        <f t="shared" si="80"/>
        <v>-6.87916489379361E-10</v>
      </c>
      <c r="AQ84" s="4">
        <v>3.63E-09</v>
      </c>
      <c r="AR84" s="4">
        <v>1.28376436579</v>
      </c>
      <c r="AS84" s="4">
        <v>6206.8097787158</v>
      </c>
      <c r="AT84">
        <f t="shared" si="81"/>
        <v>-2.712205588068365E-09</v>
      </c>
      <c r="AV84" s="4">
        <v>2.3E-10</v>
      </c>
      <c r="AW84" s="4">
        <v>4.4438898555</v>
      </c>
      <c r="AX84" s="4">
        <v>18849.2275499742</v>
      </c>
      <c r="AY84">
        <f t="shared" si="82"/>
        <v>-1.5462046540977727E-10</v>
      </c>
      <c r="BP84" s="4">
        <v>5.337E-08</v>
      </c>
      <c r="BQ84" s="4">
        <v>5.09957905104</v>
      </c>
      <c r="BR84" s="4">
        <v>31441.6775697568</v>
      </c>
      <c r="BS84">
        <f t="shared" si="83"/>
        <v>3.6679206510496566E-08</v>
      </c>
      <c r="BU84" s="4">
        <v>3.81E-09</v>
      </c>
      <c r="BV84" s="4">
        <v>5.82033971802</v>
      </c>
      <c r="BW84" s="4">
        <v>7058.5984613154</v>
      </c>
      <c r="BX84">
        <f t="shared" si="84"/>
        <v>1.8274209868358157E-09</v>
      </c>
      <c r="BZ84" s="4">
        <v>4.3E-10</v>
      </c>
      <c r="CA84" s="4">
        <v>5.26370903404</v>
      </c>
      <c r="CB84" s="4">
        <v>10575.4066829418</v>
      </c>
      <c r="CC84">
        <f t="shared" si="85"/>
        <v>3.5354167556999963E-10</v>
      </c>
      <c r="CT84" s="4">
        <v>8.035E-08</v>
      </c>
      <c r="CU84" s="4">
        <v>1.7768572301</v>
      </c>
      <c r="CV84" s="4">
        <v>0.2124483211</v>
      </c>
      <c r="CW84">
        <f t="shared" si="86"/>
        <v>8.01100213625749E-08</v>
      </c>
      <c r="CX84">
        <f t="shared" si="87"/>
        <v>8.011002199336165E-08</v>
      </c>
      <c r="CY84">
        <f t="shared" si="88"/>
        <v>8.011002199336194E-08</v>
      </c>
      <c r="CZ84">
        <f t="shared" si="89"/>
        <v>8.011002199336194E-08</v>
      </c>
      <c r="DB84" s="4">
        <v>6.24E-09</v>
      </c>
      <c r="DC84" s="4">
        <v>0.01567750666</v>
      </c>
      <c r="DD84" s="4">
        <v>28.5718080822</v>
      </c>
      <c r="DE84">
        <f t="shared" si="90"/>
        <v>-4.425959551364303E-09</v>
      </c>
      <c r="DF84">
        <f t="shared" si="91"/>
        <v>-4.42601968507599E-09</v>
      </c>
      <c r="DG84">
        <f t="shared" si="92"/>
        <v>-4.426019685104619E-09</v>
      </c>
      <c r="DH84">
        <f t="shared" si="93"/>
        <v>-4.426019685104619E-09</v>
      </c>
      <c r="EP84" s="4">
        <v>8.95E-09</v>
      </c>
      <c r="EQ84" s="4">
        <v>0.2512386962</v>
      </c>
      <c r="ER84" s="4">
        <v>30.7106720963</v>
      </c>
      <c r="ES84">
        <f t="shared" si="94"/>
        <v>8.295794039935601E-09</v>
      </c>
      <c r="ET84">
        <f t="shared" si="95"/>
        <v>8.295744682126683E-09</v>
      </c>
      <c r="EU84">
        <f t="shared" si="96"/>
        <v>8.295744682103292E-09</v>
      </c>
      <c r="EV84">
        <f t="shared" si="97"/>
        <v>8.295744682103292E-09</v>
      </c>
      <c r="GL84" s="4">
        <v>1.13473E-06</v>
      </c>
      <c r="GM84" s="4">
        <v>4.96286007991</v>
      </c>
      <c r="GN84" s="4">
        <v>148.0787244263</v>
      </c>
      <c r="GO84">
        <f t="shared" si="102"/>
        <v>-2.966591528584959E-08</v>
      </c>
      <c r="GP84">
        <f t="shared" si="103"/>
        <v>-2.9585544732124856E-08</v>
      </c>
      <c r="GQ84">
        <f t="shared" si="104"/>
        <v>-2.9585544693952697E-08</v>
      </c>
      <c r="GR84">
        <f t="shared" si="105"/>
        <v>-2.9585544693952697E-08</v>
      </c>
      <c r="GT84" s="4">
        <v>1.0392E-07</v>
      </c>
      <c r="GU84" s="4">
        <v>5.18877536013</v>
      </c>
      <c r="GV84" s="4">
        <v>42.5864537627</v>
      </c>
      <c r="GW84">
        <f t="shared" si="106"/>
        <v>-8.242868904955726E-08</v>
      </c>
      <c r="GX84">
        <f t="shared" si="107"/>
        <v>-8.242997854604493E-08</v>
      </c>
      <c r="GY84">
        <f t="shared" si="108"/>
        <v>-8.242997854665646E-08</v>
      </c>
      <c r="GZ84">
        <f t="shared" si="109"/>
        <v>-8.242997854665646E-08</v>
      </c>
    </row>
    <row r="85" spans="1:208" ht="12.75">
      <c r="A85" s="5" t="s">
        <v>20</v>
      </c>
      <c r="B85" s="5" t="s">
        <v>21</v>
      </c>
      <c r="C85" s="5" t="s">
        <v>22</v>
      </c>
      <c r="D85" s="5" t="s">
        <v>23</v>
      </c>
      <c r="E85" s="5" t="s">
        <v>27</v>
      </c>
      <c r="F85" s="5" t="s">
        <v>29</v>
      </c>
      <c r="M85" s="4">
        <v>1.3971E-07</v>
      </c>
      <c r="N85" s="4">
        <v>4.40138139996</v>
      </c>
      <c r="O85" s="4">
        <v>6681.2248533996</v>
      </c>
      <c r="P85">
        <f t="shared" si="78"/>
        <v>1.221630932455E-07</v>
      </c>
      <c r="R85" s="4">
        <v>1.051E-08</v>
      </c>
      <c r="S85" s="4">
        <v>3.75015946014</v>
      </c>
      <c r="T85" s="4">
        <v>7860.4193924392</v>
      </c>
      <c r="U85">
        <f t="shared" si="79"/>
        <v>-8.030375820073834E-09</v>
      </c>
      <c r="W85" s="4">
        <v>8.9E-10</v>
      </c>
      <c r="X85" s="4">
        <v>1.35567273119</v>
      </c>
      <c r="Y85" s="4">
        <v>6681.2248533996</v>
      </c>
      <c r="Z85">
        <f t="shared" si="80"/>
        <v>-7.333038968087941E-10</v>
      </c>
      <c r="AQ85" s="4">
        <v>3.53E-09</v>
      </c>
      <c r="AR85" s="4">
        <v>4.7005913311</v>
      </c>
      <c r="AS85" s="4">
        <v>7234.794256242</v>
      </c>
      <c r="AT85">
        <f t="shared" si="81"/>
        <v>-1.4362703754881228E-09</v>
      </c>
      <c r="AV85" s="4">
        <v>2.8E-10</v>
      </c>
      <c r="AW85" s="4">
        <v>1.53862289477</v>
      </c>
      <c r="AX85" s="4">
        <v>6279.4854213396</v>
      </c>
      <c r="AY85">
        <f t="shared" si="82"/>
        <v>1.9833383930338739E-10</v>
      </c>
      <c r="BP85" s="4">
        <v>3.967E-08</v>
      </c>
      <c r="BQ85" s="4">
        <v>1.20054555174</v>
      </c>
      <c r="BR85" s="4">
        <v>1349.8674096588</v>
      </c>
      <c r="BS85">
        <f t="shared" si="83"/>
        <v>-3.92623407082273E-08</v>
      </c>
      <c r="BU85" s="4">
        <v>3.21E-09</v>
      </c>
      <c r="BV85" s="4">
        <v>0.31988767355</v>
      </c>
      <c r="BW85" s="4">
        <v>16200.7727245012</v>
      </c>
      <c r="BX85">
        <f t="shared" si="84"/>
        <v>3.1781378154313935E-09</v>
      </c>
      <c r="BZ85" s="4">
        <v>4.2E-10</v>
      </c>
      <c r="CA85" s="4">
        <v>5.08837645072</v>
      </c>
      <c r="CB85" s="4">
        <v>11015.1064773348</v>
      </c>
      <c r="CC85">
        <f t="shared" si="85"/>
        <v>3.3902897471168965E-11</v>
      </c>
      <c r="CT85" s="4">
        <v>8.382E-08</v>
      </c>
      <c r="CU85" s="4">
        <v>3.07534786987</v>
      </c>
      <c r="CV85" s="4">
        <v>1.2720243872</v>
      </c>
      <c r="CW85">
        <f t="shared" si="86"/>
        <v>5.7340065884195367E-08</v>
      </c>
      <c r="CX85">
        <f t="shared" si="87"/>
        <v>5.73400286733307E-08</v>
      </c>
      <c r="CY85">
        <f t="shared" si="88"/>
        <v>5.7340028673313E-08</v>
      </c>
      <c r="CZ85">
        <f t="shared" si="89"/>
        <v>5.7340028673313E-08</v>
      </c>
      <c r="DB85" s="4">
        <v>6.08E-09</v>
      </c>
      <c r="DC85" s="4">
        <v>4.60180625368</v>
      </c>
      <c r="DD85" s="4">
        <v>189.3931538018</v>
      </c>
      <c r="DE85">
        <f t="shared" si="90"/>
        <v>-5.036270393407716E-09</v>
      </c>
      <c r="DF85">
        <f t="shared" si="91"/>
        <v>-5.0365790450248516E-09</v>
      </c>
      <c r="DG85">
        <f t="shared" si="92"/>
        <v>-5.0365790451712104E-09</v>
      </c>
      <c r="DH85">
        <f t="shared" si="93"/>
        <v>-5.0365790451712104E-09</v>
      </c>
      <c r="EP85" s="4">
        <v>7.95E-09</v>
      </c>
      <c r="EQ85" s="4">
        <v>5.80519741659</v>
      </c>
      <c r="ER85" s="4">
        <v>149.5631971346</v>
      </c>
      <c r="ES85">
        <f t="shared" si="94"/>
        <v>-7.949476828126988E-09</v>
      </c>
      <c r="ET85">
        <f t="shared" si="95"/>
        <v>-7.949470281003683E-09</v>
      </c>
      <c r="EU85">
        <f t="shared" si="96"/>
        <v>-7.949470281000574E-09</v>
      </c>
      <c r="EV85">
        <f t="shared" si="97"/>
        <v>-7.949470281000574E-09</v>
      </c>
      <c r="GL85" s="4">
        <v>1.28823E-06</v>
      </c>
      <c r="GM85" s="4">
        <v>3.25521535448</v>
      </c>
      <c r="GN85" s="4">
        <v>24.1183899573</v>
      </c>
      <c r="GO85">
        <f t="shared" si="102"/>
        <v>4.7607141175556814E-07</v>
      </c>
      <c r="GP85">
        <f t="shared" si="103"/>
        <v>4.7605759786712654E-07</v>
      </c>
      <c r="GQ85">
        <f t="shared" si="104"/>
        <v>4.7605759786056023E-07</v>
      </c>
      <c r="GR85">
        <f t="shared" si="105"/>
        <v>4.7605759786056023E-07</v>
      </c>
      <c r="GT85" s="4">
        <v>9.873E-08</v>
      </c>
      <c r="GU85" s="4">
        <v>3.7651215808</v>
      </c>
      <c r="GV85" s="4">
        <v>181.7583419392</v>
      </c>
      <c r="GW85">
        <f t="shared" si="106"/>
        <v>4.078653597036967E-08</v>
      </c>
      <c r="GX85">
        <f t="shared" si="107"/>
        <v>4.07943551407812E-08</v>
      </c>
      <c r="GY85">
        <f t="shared" si="108"/>
        <v>4.0794355144501775E-08</v>
      </c>
      <c r="GZ85">
        <f t="shared" si="109"/>
        <v>4.0794355144501775E-08</v>
      </c>
    </row>
    <row r="86" spans="1:208" ht="12.75">
      <c r="A86">
        <f>((((F77*C74+E77)*C74+D77)*C74+C77)*C74+B77)*C74+A77</f>
        <v>-301.647146491676</v>
      </c>
      <c r="B86">
        <f>DEGREES(A86)</f>
        <v>-17283.10839613751</v>
      </c>
      <c r="C86">
        <f>((((F80*C74+E80)*C74+D80)*C74+C80)*C74+B80)*C74+A80</f>
        <v>-0.03206077599516578</v>
      </c>
      <c r="D86">
        <f>DEGREES(C86)</f>
        <v>-1.836947152437341</v>
      </c>
      <c r="E86">
        <f>((((F83*C74+E83)*C74+D83)*C74+C83)*C74+B83)*C74+A83</f>
        <v>29.96240807002395</v>
      </c>
      <c r="F86">
        <f>SQRT(D90*D90+E90*E90+F90*F90)</f>
        <v>30.259328868476377</v>
      </c>
      <c r="M86" s="4">
        <v>1.3621E-07</v>
      </c>
      <c r="N86" s="4">
        <v>1.88934471407</v>
      </c>
      <c r="O86" s="4">
        <v>7632.9432596502</v>
      </c>
      <c r="P86">
        <f t="shared" si="78"/>
        <v>1.2693469741313863E-07</v>
      </c>
      <c r="R86" s="4">
        <v>1.025E-08</v>
      </c>
      <c r="S86" s="4">
        <v>2.44688534235</v>
      </c>
      <c r="T86" s="4">
        <v>1990.745017041</v>
      </c>
      <c r="U86">
        <f t="shared" si="79"/>
        <v>-1.4602059097096941E-10</v>
      </c>
      <c r="W86" s="4">
        <v>6.6E-10</v>
      </c>
      <c r="X86" s="4">
        <v>0.99455837265</v>
      </c>
      <c r="Y86" s="4">
        <v>6525.8044539654</v>
      </c>
      <c r="Z86">
        <f t="shared" si="80"/>
        <v>-5.815865839126257E-10</v>
      </c>
      <c r="AQ86" s="4">
        <v>4.15E-09</v>
      </c>
      <c r="AR86" s="4">
        <v>0.96862624175</v>
      </c>
      <c r="AS86" s="4">
        <v>4136.9104335162</v>
      </c>
      <c r="AT86">
        <f t="shared" si="81"/>
        <v>4.137295528230748E-09</v>
      </c>
      <c r="AV86" s="4">
        <v>2.8E-10</v>
      </c>
      <c r="AW86" s="4">
        <v>1.96831814872</v>
      </c>
      <c r="AX86" s="4">
        <v>6286.666278643201</v>
      </c>
      <c r="AY86">
        <f t="shared" si="82"/>
        <v>2.6610316075040425E-10</v>
      </c>
      <c r="BP86" s="4">
        <v>4.008E-08</v>
      </c>
      <c r="BQ86" s="4">
        <v>3.03007204392</v>
      </c>
      <c r="BR86" s="4">
        <v>1059.3819301892</v>
      </c>
      <c r="BS86">
        <f t="shared" si="83"/>
        <v>-2.0662748560582647E-08</v>
      </c>
      <c r="BU86" s="4">
        <v>3.64E-09</v>
      </c>
      <c r="BV86" s="4">
        <v>1.08414306177</v>
      </c>
      <c r="BW86" s="4">
        <v>6309.3741697912</v>
      </c>
      <c r="BX86">
        <f t="shared" si="84"/>
        <v>3.639606079695481E-09</v>
      </c>
      <c r="BZ86" s="4">
        <v>4E-10</v>
      </c>
      <c r="CA86" s="4">
        <v>1.98334703186</v>
      </c>
      <c r="CB86" s="4">
        <v>6284.0561710596</v>
      </c>
      <c r="CC86">
        <f t="shared" si="85"/>
        <v>-2.8455607369958014E-10</v>
      </c>
      <c r="CT86" s="4">
        <v>1.0803E-07</v>
      </c>
      <c r="CU86" s="4">
        <v>2.92081211459</v>
      </c>
      <c r="CV86" s="4">
        <v>293.188503436</v>
      </c>
      <c r="CW86">
        <f t="shared" si="86"/>
        <v>4.9916015855062525E-08</v>
      </c>
      <c r="CX86">
        <f t="shared" si="87"/>
        <v>4.992945543054077E-08</v>
      </c>
      <c r="CY86">
        <f t="shared" si="88"/>
        <v>4.992945543694476E-08</v>
      </c>
      <c r="CZ86">
        <f t="shared" si="89"/>
        <v>4.992945543694476E-08</v>
      </c>
      <c r="DB86" s="4">
        <v>5.95E-09</v>
      </c>
      <c r="DC86" s="4">
        <v>0.00857468445</v>
      </c>
      <c r="DD86" s="4">
        <v>42.5864537627</v>
      </c>
      <c r="DE86">
        <f t="shared" si="90"/>
        <v>1.1058782900305595E-09</v>
      </c>
      <c r="DF86">
        <f t="shared" si="91"/>
        <v>1.1057591616597148E-09</v>
      </c>
      <c r="DG86">
        <f t="shared" si="92"/>
        <v>1.1057591616032194E-09</v>
      </c>
      <c r="DH86">
        <f t="shared" si="93"/>
        <v>1.1057591616032194E-09</v>
      </c>
      <c r="EP86" s="4">
        <v>7.37E-09</v>
      </c>
      <c r="EQ86" s="4">
        <v>3.40060492866</v>
      </c>
      <c r="ER86" s="4">
        <v>446.3113468182</v>
      </c>
      <c r="ES86">
        <f t="shared" si="94"/>
        <v>-1.9214562939558014E-09</v>
      </c>
      <c r="ET86">
        <f t="shared" si="95"/>
        <v>-1.919936823060848E-09</v>
      </c>
      <c r="EU86">
        <f t="shared" si="96"/>
        <v>-1.9199368223392715E-09</v>
      </c>
      <c r="EV86">
        <f t="shared" si="97"/>
        <v>-1.9199368223392715E-09</v>
      </c>
      <c r="GL86" s="4">
        <v>1.07363E-06</v>
      </c>
      <c r="GM86" s="4">
        <v>3.26457701792</v>
      </c>
      <c r="GN86" s="4">
        <v>1059.3819301892</v>
      </c>
      <c r="GO86">
        <f t="shared" si="102"/>
        <v>-3.2458432050583803E-07</v>
      </c>
      <c r="GP86">
        <f t="shared" si="103"/>
        <v>-3.2510302317146866E-07</v>
      </c>
      <c r="GQ86">
        <f t="shared" si="104"/>
        <v>-3.251030234171517E-07</v>
      </c>
      <c r="GR86">
        <f t="shared" si="105"/>
        <v>-3.251030234171517E-07</v>
      </c>
      <c r="GT86" s="4">
        <v>8.35E-08</v>
      </c>
      <c r="GU86" s="4">
        <v>2.82449631025</v>
      </c>
      <c r="GV86" s="4">
        <v>43.2408450685</v>
      </c>
      <c r="GW86">
        <f t="shared" si="106"/>
        <v>-6.589503079922426E-08</v>
      </c>
      <c r="GX86">
        <f t="shared" si="107"/>
        <v>-6.589396972569438E-08</v>
      </c>
      <c r="GY86">
        <f t="shared" si="108"/>
        <v>-6.589396972519004E-08</v>
      </c>
      <c r="GZ86">
        <f t="shared" si="109"/>
        <v>-6.589396972519004E-08</v>
      </c>
    </row>
    <row r="87" spans="1:208" ht="12.75">
      <c r="A87">
        <f>RADIANS(B87)</f>
        <v>6.228933560123735</v>
      </c>
      <c r="B87">
        <f>B86-INT(B86/360)*360</f>
        <v>356.8916038624884</v>
      </c>
      <c r="C87">
        <f>RADIANS(D87)</f>
        <v>6.251124531184421</v>
      </c>
      <c r="D87">
        <f>D86-INT(D86/360)*360</f>
        <v>358.16305284756265</v>
      </c>
      <c r="M87" s="4">
        <v>1.2503E-07</v>
      </c>
      <c r="N87" s="4">
        <v>1.13052412208</v>
      </c>
      <c r="O87" s="4">
        <v>5.5229243074</v>
      </c>
      <c r="P87">
        <f t="shared" si="78"/>
        <v>7.471102089635961E-08</v>
      </c>
      <c r="R87" s="4">
        <v>9.62E-09</v>
      </c>
      <c r="S87" s="4">
        <v>0.81771017882</v>
      </c>
      <c r="T87" s="4">
        <v>3.881335358</v>
      </c>
      <c r="U87">
        <f t="shared" si="79"/>
        <v>3.632361370938853E-09</v>
      </c>
      <c r="W87" s="4">
        <v>6.7E-10</v>
      </c>
      <c r="X87" s="4">
        <v>5.5124099707</v>
      </c>
      <c r="Y87" s="4">
        <v>3097.88382272579</v>
      </c>
      <c r="Z87">
        <f t="shared" si="80"/>
        <v>-5.094335101879508E-10</v>
      </c>
      <c r="AQ87" s="4">
        <v>3.87E-09</v>
      </c>
      <c r="AR87" s="4">
        <v>3.09145061418</v>
      </c>
      <c r="AS87" s="4">
        <v>25158.6017197654</v>
      </c>
      <c r="AT87">
        <f t="shared" si="81"/>
        <v>1.816796515762393E-10</v>
      </c>
      <c r="AV87" s="4">
        <v>2.8E-10</v>
      </c>
      <c r="AW87" s="4">
        <v>5.78094918529</v>
      </c>
      <c r="AX87" s="4">
        <v>15110.4661198662</v>
      </c>
      <c r="AY87">
        <f t="shared" si="82"/>
        <v>2.421296147188667E-10</v>
      </c>
      <c r="BP87" s="4">
        <v>3.476E-08</v>
      </c>
      <c r="BQ87" s="4">
        <v>0.7608027703</v>
      </c>
      <c r="BR87" s="4">
        <v>10973.55568635</v>
      </c>
      <c r="BS87">
        <f t="shared" si="83"/>
        <v>-3.315035519313206E-08</v>
      </c>
      <c r="BU87" s="4">
        <v>2.94E-09</v>
      </c>
      <c r="BV87" s="4">
        <v>4.54798604957</v>
      </c>
      <c r="BW87" s="4">
        <v>11856.2186514245</v>
      </c>
      <c r="BX87">
        <f t="shared" si="84"/>
        <v>2.492889614219005E-10</v>
      </c>
      <c r="BZ87" s="4">
        <v>4.2E-10</v>
      </c>
      <c r="CA87" s="4">
        <v>4.22496037505</v>
      </c>
      <c r="CB87" s="4">
        <v>88860.0570709866</v>
      </c>
      <c r="CC87">
        <f t="shared" si="85"/>
        <v>3.746382246786054E-10</v>
      </c>
      <c r="CT87" s="4">
        <v>7.666E-08</v>
      </c>
      <c r="CU87" s="4">
        <v>1.52223325105</v>
      </c>
      <c r="CV87" s="4">
        <v>115.8835796217</v>
      </c>
      <c r="CW87">
        <f t="shared" si="86"/>
        <v>-2.467942493765043E-08</v>
      </c>
      <c r="CX87">
        <f t="shared" si="87"/>
        <v>-2.4683449210233916E-08</v>
      </c>
      <c r="CY87">
        <f t="shared" si="88"/>
        <v>-2.4683449212148174E-08</v>
      </c>
      <c r="CZ87">
        <f t="shared" si="89"/>
        <v>-2.4683449212148174E-08</v>
      </c>
      <c r="DB87" s="4">
        <v>5.3E-09</v>
      </c>
      <c r="DC87" s="4">
        <v>5.61201247153</v>
      </c>
      <c r="DD87" s="4">
        <v>12.5301729722</v>
      </c>
      <c r="DE87">
        <f t="shared" si="90"/>
        <v>4.9229582655171245E-09</v>
      </c>
      <c r="DF87">
        <f t="shared" si="91"/>
        <v>4.922946494793542E-09</v>
      </c>
      <c r="DG87">
        <f t="shared" si="92"/>
        <v>4.922946494787934E-09</v>
      </c>
      <c r="DH87">
        <f t="shared" si="93"/>
        <v>4.922946494787934E-09</v>
      </c>
      <c r="EP87" s="4">
        <v>7.19E-09</v>
      </c>
      <c r="EQ87" s="4">
        <v>1.43795191278</v>
      </c>
      <c r="ER87" s="4">
        <v>8.0767548473</v>
      </c>
      <c r="ES87">
        <f t="shared" si="94"/>
        <v>6.771501379031766E-09</v>
      </c>
      <c r="ET87">
        <f t="shared" si="95"/>
        <v>6.771492037627776E-09</v>
      </c>
      <c r="EU87">
        <f t="shared" si="96"/>
        <v>6.771492037623344E-09</v>
      </c>
      <c r="EV87">
        <f t="shared" si="97"/>
        <v>6.771492037623344E-09</v>
      </c>
      <c r="GL87" s="4">
        <v>1.22732E-06</v>
      </c>
      <c r="GM87" s="4">
        <v>5.39399536941</v>
      </c>
      <c r="GN87" s="4">
        <v>62.2514255951</v>
      </c>
      <c r="GO87">
        <f t="shared" si="102"/>
        <v>-9.966279467360188E-07</v>
      </c>
      <c r="GP87">
        <f t="shared" si="103"/>
        <v>-9.966492810534296E-07</v>
      </c>
      <c r="GQ87">
        <f t="shared" si="104"/>
        <v>-9.966492810635673E-07</v>
      </c>
      <c r="GR87">
        <f t="shared" si="105"/>
        <v>-9.966492810635673E-07</v>
      </c>
      <c r="GT87" s="4">
        <v>9.838E-08</v>
      </c>
      <c r="GU87" s="4">
        <v>1.494387636</v>
      </c>
      <c r="GV87" s="4">
        <v>47.6942631934</v>
      </c>
      <c r="GW87">
        <f t="shared" si="106"/>
        <v>-9.805697586967832E-08</v>
      </c>
      <c r="GX87">
        <f t="shared" si="107"/>
        <v>-9.805715762790084E-08</v>
      </c>
      <c r="GY87">
        <f t="shared" si="108"/>
        <v>-9.805715762798729E-08</v>
      </c>
      <c r="GZ87">
        <f t="shared" si="109"/>
        <v>-9.805715762798729E-08</v>
      </c>
    </row>
    <row r="88" spans="13:208" ht="12.75">
      <c r="M88" s="4">
        <v>1.0498E-07</v>
      </c>
      <c r="N88" s="4">
        <v>5.35909518669</v>
      </c>
      <c r="O88" s="4">
        <v>1592.5960136328</v>
      </c>
      <c r="P88">
        <f t="shared" si="78"/>
        <v>6.713736795865227E-08</v>
      </c>
      <c r="R88" s="4">
        <v>9.1E-09</v>
      </c>
      <c r="S88" s="4">
        <v>0.41727865299</v>
      </c>
      <c r="T88" s="4">
        <v>7079.3738568078</v>
      </c>
      <c r="U88">
        <f t="shared" si="79"/>
        <v>-9.040590156986636E-09</v>
      </c>
      <c r="W88" s="4">
        <v>7.6E-10</v>
      </c>
      <c r="X88" s="4">
        <v>2.72016814799</v>
      </c>
      <c r="Y88" s="4">
        <v>4164.311989613</v>
      </c>
      <c r="Z88">
        <f t="shared" si="80"/>
        <v>-5.484361637386393E-10</v>
      </c>
      <c r="AQ88" s="4">
        <v>3.73E-09</v>
      </c>
      <c r="AR88" s="4">
        <v>2.65119262792</v>
      </c>
      <c r="AS88" s="4">
        <v>7342.4577801806</v>
      </c>
      <c r="AT88">
        <f t="shared" si="81"/>
        <v>3.173720870302655E-09</v>
      </c>
      <c r="AV88" s="4">
        <v>2.6E-10</v>
      </c>
      <c r="AW88" s="4">
        <v>2.48165809843</v>
      </c>
      <c r="AX88" s="4">
        <v>5729.506447149</v>
      </c>
      <c r="AY88">
        <f t="shared" si="82"/>
        <v>-2.5884782384264515E-10</v>
      </c>
      <c r="BP88" s="4">
        <v>4.232E-08</v>
      </c>
      <c r="BQ88" s="4">
        <v>1.05485713117</v>
      </c>
      <c r="BR88" s="4">
        <v>5760.4984318976</v>
      </c>
      <c r="BS88">
        <f t="shared" si="83"/>
        <v>2.0042073208723723E-08</v>
      </c>
      <c r="BU88" s="4">
        <v>2.9E-09</v>
      </c>
      <c r="BV88" s="4">
        <v>1.26473978562</v>
      </c>
      <c r="BW88" s="4">
        <v>8635.9420037632</v>
      </c>
      <c r="BX88">
        <f t="shared" si="84"/>
        <v>1.0819076636187296E-09</v>
      </c>
      <c r="BZ88" s="4">
        <v>2.9E-10</v>
      </c>
      <c r="CA88" s="4">
        <v>3.1908862817</v>
      </c>
      <c r="CB88" s="4">
        <v>11926.2544136688</v>
      </c>
      <c r="CC88">
        <f t="shared" si="85"/>
        <v>1.7057919797674036E-10</v>
      </c>
      <c r="CT88" s="4">
        <v>7.531E-08</v>
      </c>
      <c r="CU88" s="4">
        <v>5.37537256533</v>
      </c>
      <c r="CV88" s="4">
        <v>5.1078094307</v>
      </c>
      <c r="CW88">
        <f t="shared" si="86"/>
        <v>-4.510011705605919E-08</v>
      </c>
      <c r="CX88">
        <f t="shared" si="87"/>
        <v>-4.509996965489367E-08</v>
      </c>
      <c r="CY88">
        <f t="shared" si="88"/>
        <v>-4.5099969654823384E-08</v>
      </c>
      <c r="CZ88">
        <f t="shared" si="89"/>
        <v>-4.5099969654823384E-08</v>
      </c>
      <c r="DB88" s="4">
        <v>5.21E-09</v>
      </c>
      <c r="DC88" s="4">
        <v>1.02371768017</v>
      </c>
      <c r="DD88" s="4">
        <v>415.2918581812</v>
      </c>
      <c r="DE88">
        <f t="shared" si="90"/>
        <v>-4.365134464622704E-09</v>
      </c>
      <c r="DF88">
        <f t="shared" si="91"/>
        <v>-4.364569207956756E-09</v>
      </c>
      <c r="DG88">
        <f t="shared" si="92"/>
        <v>-4.364569207687645E-09</v>
      </c>
      <c r="DH88">
        <f t="shared" si="93"/>
        <v>-4.364569207687645E-09</v>
      </c>
      <c r="EP88" s="4">
        <v>7.2E-09</v>
      </c>
      <c r="EQ88" s="4">
        <v>0.0065100755</v>
      </c>
      <c r="ER88" s="4">
        <v>460.5384408198</v>
      </c>
      <c r="ES88">
        <f t="shared" si="94"/>
        <v>-4.669965742997467E-09</v>
      </c>
      <c r="ET88">
        <f t="shared" si="95"/>
        <v>-4.671173203303522E-09</v>
      </c>
      <c r="EU88">
        <f t="shared" si="96"/>
        <v>-4.671173203876588E-09</v>
      </c>
      <c r="EV88">
        <f t="shared" si="97"/>
        <v>-4.671173203876588E-09</v>
      </c>
      <c r="GL88" s="4">
        <v>1.20529E-06</v>
      </c>
      <c r="GM88" s="4">
        <v>3.08050145518</v>
      </c>
      <c r="GN88" s="4">
        <v>184.7272873558</v>
      </c>
      <c r="GO88">
        <f t="shared" si="102"/>
        <v>-3.2287235528094473E-07</v>
      </c>
      <c r="GP88">
        <f t="shared" si="103"/>
        <v>-3.2276971494772737E-07</v>
      </c>
      <c r="GQ88">
        <f t="shared" si="104"/>
        <v>-3.227697148988796E-07</v>
      </c>
      <c r="GR88">
        <f t="shared" si="105"/>
        <v>-3.227697148988796E-07</v>
      </c>
      <c r="GT88" s="4">
        <v>7.645E-08</v>
      </c>
      <c r="GU88" s="4">
        <v>4.07503370297</v>
      </c>
      <c r="GV88" s="4">
        <v>389.9496279465</v>
      </c>
      <c r="GW88">
        <f t="shared" si="106"/>
        <v>4.105723504076057E-08</v>
      </c>
      <c r="GX88">
        <f t="shared" si="107"/>
        <v>4.1069266881848087E-08</v>
      </c>
      <c r="GY88">
        <f t="shared" si="108"/>
        <v>4.106926688756606E-08</v>
      </c>
      <c r="GZ88">
        <f t="shared" si="109"/>
        <v>4.106926688756606E-08</v>
      </c>
    </row>
    <row r="89" spans="1:208" ht="12.75">
      <c r="A89" t="s">
        <v>188</v>
      </c>
      <c r="B89" t="s">
        <v>189</v>
      </c>
      <c r="C89" t="s">
        <v>190</v>
      </c>
      <c r="D89" t="s">
        <v>24</v>
      </c>
      <c r="E89" t="s">
        <v>25</v>
      </c>
      <c r="F89" t="s">
        <v>26</v>
      </c>
      <c r="M89" s="4">
        <v>9.803E-08</v>
      </c>
      <c r="N89" s="4">
        <v>0.99947478995</v>
      </c>
      <c r="O89" s="4">
        <v>11371.7046897582</v>
      </c>
      <c r="P89">
        <f t="shared" si="78"/>
        <v>-9.091247591621791E-08</v>
      </c>
      <c r="R89" s="4">
        <v>8.83E-09</v>
      </c>
      <c r="S89" s="4">
        <v>5.16833917651</v>
      </c>
      <c r="T89" s="4">
        <v>11790.6290886588</v>
      </c>
      <c r="U89">
        <f t="shared" si="79"/>
        <v>4.948536507449118E-09</v>
      </c>
      <c r="W89" s="4">
        <v>6.3E-10</v>
      </c>
      <c r="X89" s="4">
        <v>1.4434990254</v>
      </c>
      <c r="Y89" s="4">
        <v>9917.6968745098</v>
      </c>
      <c r="Z89">
        <f t="shared" si="80"/>
        <v>4.924289121948102E-10</v>
      </c>
      <c r="AQ89" s="4">
        <v>3.61E-09</v>
      </c>
      <c r="AR89" s="4">
        <v>2.97762937739</v>
      </c>
      <c r="AS89" s="4">
        <v>9623.6882766912</v>
      </c>
      <c r="AT89">
        <f t="shared" si="81"/>
        <v>-3.555976824329247E-09</v>
      </c>
      <c r="AV89" s="4">
        <v>2E-10</v>
      </c>
      <c r="AW89" s="4">
        <v>3.85655029499</v>
      </c>
      <c r="AX89" s="4">
        <v>9623.6882766912</v>
      </c>
      <c r="AY89">
        <f t="shared" si="82"/>
        <v>-1.5223124852751567E-10</v>
      </c>
      <c r="BP89" s="4">
        <v>4.582E-08</v>
      </c>
      <c r="BQ89" s="4">
        <v>3.76570026763</v>
      </c>
      <c r="BR89" s="4">
        <v>6386.16862421</v>
      </c>
      <c r="BS89">
        <f t="shared" si="83"/>
        <v>-2.7217481724967885E-08</v>
      </c>
      <c r="BU89" s="4">
        <v>3.99E-09</v>
      </c>
      <c r="BV89" s="4">
        <v>4.16998866302</v>
      </c>
      <c r="BW89" s="4">
        <v>26.2983197998</v>
      </c>
      <c r="BX89">
        <f t="shared" si="84"/>
        <v>1.6915662345153423E-09</v>
      </c>
      <c r="BZ89" s="4">
        <v>2.9E-10</v>
      </c>
      <c r="CA89" s="4">
        <v>0.15217616684</v>
      </c>
      <c r="CB89" s="4">
        <v>12168.0026965746</v>
      </c>
      <c r="CC89">
        <f t="shared" si="85"/>
        <v>-2.6279470041965295E-10</v>
      </c>
      <c r="CT89" s="4">
        <v>8.691E-08</v>
      </c>
      <c r="CU89" s="4">
        <v>4.74352784364</v>
      </c>
      <c r="CV89" s="4">
        <v>143.6253063014</v>
      </c>
      <c r="CW89">
        <f t="shared" si="86"/>
        <v>6.675659667613184E-08</v>
      </c>
      <c r="CX89">
        <f t="shared" si="87"/>
        <v>6.675277219408178E-08</v>
      </c>
      <c r="CY89">
        <f t="shared" si="88"/>
        <v>6.675277219225956E-08</v>
      </c>
      <c r="CZ89">
        <f t="shared" si="89"/>
        <v>6.675277219225956E-08</v>
      </c>
      <c r="DB89" s="4">
        <v>6.39E-09</v>
      </c>
      <c r="DC89" s="4">
        <v>0.68930265745</v>
      </c>
      <c r="DD89" s="4">
        <v>529.6909650946</v>
      </c>
      <c r="DE89">
        <f t="shared" si="90"/>
        <v>-1.956337984210919E-09</v>
      </c>
      <c r="DF89">
        <f t="shared" si="91"/>
        <v>-1.9578796632263824E-09</v>
      </c>
      <c r="DG89">
        <f t="shared" si="92"/>
        <v>-1.957879663956626E-09</v>
      </c>
      <c r="DH89">
        <f t="shared" si="93"/>
        <v>-1.957879663956626E-09</v>
      </c>
      <c r="EP89" s="4">
        <v>7.66E-09</v>
      </c>
      <c r="EQ89" s="4">
        <v>4.03399506246</v>
      </c>
      <c r="ER89" s="4">
        <v>522.5774180938</v>
      </c>
      <c r="ES89">
        <f t="shared" si="94"/>
        <v>-1.898471674500833E-09</v>
      </c>
      <c r="ET89">
        <f t="shared" si="95"/>
        <v>-1.896616061410882E-09</v>
      </c>
      <c r="EU89">
        <f t="shared" si="96"/>
        <v>-1.896616060526658E-09</v>
      </c>
      <c r="EV89">
        <f t="shared" si="97"/>
        <v>-1.896616060526658E-09</v>
      </c>
      <c r="GL89" s="4">
        <v>9.9356E-07</v>
      </c>
      <c r="GM89" s="4">
        <v>1.92888554099</v>
      </c>
      <c r="GN89" s="4">
        <v>28.5718080822</v>
      </c>
      <c r="GO89">
        <f t="shared" si="102"/>
        <v>8.963369315339153E-07</v>
      </c>
      <c r="GP89">
        <f t="shared" si="103"/>
        <v>8.963310714008457E-07</v>
      </c>
      <c r="GQ89">
        <f t="shared" si="104"/>
        <v>8.963310713980557E-07</v>
      </c>
      <c r="GR89">
        <f t="shared" si="105"/>
        <v>8.963310713980557E-07</v>
      </c>
      <c r="GT89" s="4">
        <v>8.004E-08</v>
      </c>
      <c r="GU89" s="4">
        <v>2.78082277326</v>
      </c>
      <c r="GV89" s="4">
        <v>505.7850234584</v>
      </c>
      <c r="GW89">
        <f t="shared" si="106"/>
        <v>-7.86875794988379E-08</v>
      </c>
      <c r="GX89">
        <f t="shared" si="107"/>
        <v>-7.868403144669027E-08</v>
      </c>
      <c r="GY89">
        <f t="shared" si="108"/>
        <v>-7.868403144500242E-08</v>
      </c>
      <c r="GZ89">
        <f t="shared" si="109"/>
        <v>-7.868403144500242E-08</v>
      </c>
    </row>
    <row r="90" spans="1:208" ht="12.75">
      <c r="A90">
        <f>E86*COS(C87)*COS(A87)</f>
        <v>29.90295031727459</v>
      </c>
      <c r="B90">
        <f>E86*COS(C87)*SIN(A87)</f>
        <v>-1.6238807730056153</v>
      </c>
      <c r="C90">
        <f>E86*SIN(C87)</f>
        <v>-0.9604534930471837</v>
      </c>
      <c r="D90">
        <f>A90-$A$43</f>
        <v>30.13115201323645</v>
      </c>
      <c r="E90">
        <f>B90-$B$43</f>
        <v>-2.6111677145047834</v>
      </c>
      <c r="F90">
        <f>C90-$C$43</f>
        <v>-0.960450463362228</v>
      </c>
      <c r="M90" s="4">
        <v>9.22E-08</v>
      </c>
      <c r="N90" s="4">
        <v>4.57138609781</v>
      </c>
      <c r="O90" s="4">
        <v>4292.3308329504</v>
      </c>
      <c r="P90">
        <f t="shared" si="78"/>
        <v>-4.044545059097615E-08</v>
      </c>
      <c r="R90" s="4">
        <v>9.57E-09</v>
      </c>
      <c r="S90" s="4">
        <v>4.07673573735</v>
      </c>
      <c r="T90" s="4">
        <v>6127.6554505572</v>
      </c>
      <c r="U90">
        <f t="shared" si="79"/>
        <v>5.15388495244548E-09</v>
      </c>
      <c r="W90" s="4">
        <v>7.8E-10</v>
      </c>
      <c r="X90" s="4">
        <v>3.51469733747</v>
      </c>
      <c r="Y90" s="4">
        <v>11856.2186514245</v>
      </c>
      <c r="Z90">
        <f t="shared" si="80"/>
        <v>7.014596465773368E-10</v>
      </c>
      <c r="AQ90" s="4">
        <v>4.18E-09</v>
      </c>
      <c r="AR90" s="4">
        <v>3.75759994446</v>
      </c>
      <c r="AS90" s="4">
        <v>5230.807466803</v>
      </c>
      <c r="AT90">
        <f t="shared" si="81"/>
        <v>-2.06183344979935E-09</v>
      </c>
      <c r="AV90" s="4">
        <v>2.1E-10</v>
      </c>
      <c r="AW90" s="4">
        <v>5.83006047147</v>
      </c>
      <c r="AX90" s="4">
        <v>7234.794256242</v>
      </c>
      <c r="AY90">
        <f t="shared" si="82"/>
        <v>-2.099478044769964E-10</v>
      </c>
      <c r="BP90" s="4">
        <v>3.335E-08</v>
      </c>
      <c r="BQ90" s="4">
        <v>3.13829943354</v>
      </c>
      <c r="BR90" s="4">
        <v>6836.6452528338</v>
      </c>
      <c r="BS90">
        <f t="shared" si="83"/>
        <v>3.334139576231261E-08</v>
      </c>
      <c r="BU90" s="4">
        <v>2.62E-09</v>
      </c>
      <c r="BV90" s="4">
        <v>5.08316906342</v>
      </c>
      <c r="BW90" s="4">
        <v>10177.2576795336</v>
      </c>
      <c r="BX90">
        <f t="shared" si="84"/>
        <v>2.6191653133093674E-09</v>
      </c>
      <c r="BZ90" s="4">
        <v>3E-10</v>
      </c>
      <c r="CA90" s="4">
        <v>1.61904744136</v>
      </c>
      <c r="CB90" s="4">
        <v>9779.1086761254</v>
      </c>
      <c r="CC90">
        <f t="shared" si="85"/>
        <v>-2.094370200029889E-10</v>
      </c>
      <c r="CT90" s="4">
        <v>1.0183E-07</v>
      </c>
      <c r="CU90" s="4">
        <v>1.15395455831</v>
      </c>
      <c r="CV90" s="4">
        <v>6244.9428143536</v>
      </c>
      <c r="CW90">
        <f t="shared" si="86"/>
        <v>9.803542951067266E-08</v>
      </c>
      <c r="CX90">
        <f t="shared" si="87"/>
        <v>9.811728010281864E-08</v>
      </c>
      <c r="CY90">
        <f t="shared" si="88"/>
        <v>9.811728014147569E-08</v>
      </c>
      <c r="CZ90">
        <f t="shared" si="89"/>
        <v>9.811728014147569E-08</v>
      </c>
      <c r="DB90" s="4">
        <v>5.26E-09</v>
      </c>
      <c r="DC90" s="4">
        <v>3.02138731705</v>
      </c>
      <c r="DD90" s="4">
        <v>5.6290742925</v>
      </c>
      <c r="DE90">
        <f t="shared" si="90"/>
        <v>-2.054373988650175E-09</v>
      </c>
      <c r="DF90">
        <f t="shared" si="91"/>
        <v>-2.0543609467142693E-09</v>
      </c>
      <c r="DG90">
        <f t="shared" si="92"/>
        <v>-2.054360946708076E-09</v>
      </c>
      <c r="DH90">
        <f t="shared" si="93"/>
        <v>-2.054360946708076E-09</v>
      </c>
      <c r="EP90" s="4">
        <v>6.66E-09</v>
      </c>
      <c r="EQ90" s="4">
        <v>1.39457824982</v>
      </c>
      <c r="ER90" s="4">
        <v>84.3428261229</v>
      </c>
      <c r="ES90">
        <f t="shared" si="94"/>
        <v>3.4118908201432526E-09</v>
      </c>
      <c r="ET90">
        <f t="shared" si="95"/>
        <v>3.4116599945215003E-09</v>
      </c>
      <c r="EU90">
        <f t="shared" si="96"/>
        <v>3.4116599944116048E-09</v>
      </c>
      <c r="EV90">
        <f t="shared" si="97"/>
        <v>3.4116599944116048E-09</v>
      </c>
      <c r="GL90" s="4">
        <v>9.7713E-07</v>
      </c>
      <c r="GM90" s="4">
        <v>2.59474415429</v>
      </c>
      <c r="GN90" s="4">
        <v>6.592282139</v>
      </c>
      <c r="GO90">
        <f t="shared" si="102"/>
        <v>9.697377080685847E-07</v>
      </c>
      <c r="GP90">
        <f t="shared" si="103"/>
        <v>9.69738086465728E-07</v>
      </c>
      <c r="GQ90">
        <f t="shared" si="104"/>
        <v>9.697380864659076E-07</v>
      </c>
      <c r="GR90">
        <f t="shared" si="105"/>
        <v>9.697380864659076E-07</v>
      </c>
      <c r="GT90" s="4">
        <v>7.44E-08</v>
      </c>
      <c r="GU90" s="4">
        <v>2.35731983047</v>
      </c>
      <c r="GV90" s="4">
        <v>11.0457002639</v>
      </c>
      <c r="GW90">
        <f t="shared" si="106"/>
        <v>-2.81058749488382E-08</v>
      </c>
      <c r="GX90">
        <f t="shared" si="107"/>
        <v>-2.8105510873832173E-08</v>
      </c>
      <c r="GY90">
        <f t="shared" si="108"/>
        <v>-2.81055108736589E-08</v>
      </c>
      <c r="GZ90">
        <f t="shared" si="109"/>
        <v>-2.81055108736589E-08</v>
      </c>
    </row>
    <row r="91" spans="13:208" ht="12.75">
      <c r="M91" s="4">
        <v>1.0327E-07</v>
      </c>
      <c r="N91" s="4">
        <v>6.19982566125</v>
      </c>
      <c r="O91" s="4">
        <v>6438.496249425601</v>
      </c>
      <c r="P91">
        <f t="shared" si="78"/>
        <v>-8.787603809724434E-08</v>
      </c>
      <c r="R91" s="4">
        <v>1.11E-08</v>
      </c>
      <c r="S91" s="4">
        <v>3.90096793825</v>
      </c>
      <c r="T91" s="4">
        <v>11506.7697697936</v>
      </c>
      <c r="U91">
        <f t="shared" si="79"/>
        <v>1.0414101963146436E-08</v>
      </c>
      <c r="W91" s="4">
        <v>8.5E-10</v>
      </c>
      <c r="X91" s="4">
        <v>0.50956043858</v>
      </c>
      <c r="Y91" s="4">
        <v>10575.4066829418</v>
      </c>
      <c r="Z91">
        <f t="shared" si="80"/>
        <v>-4.54233731873299E-10</v>
      </c>
      <c r="AQ91" s="4">
        <v>3.96E-09</v>
      </c>
      <c r="AR91" s="4">
        <v>1.22507712354</v>
      </c>
      <c r="AS91" s="4">
        <v>6438.496249425601</v>
      </c>
      <c r="AT91">
        <f t="shared" si="81"/>
        <v>-2.882861831804993E-09</v>
      </c>
      <c r="AV91" s="4">
        <v>2.1E-10</v>
      </c>
      <c r="AW91" s="4">
        <v>0.69628570421</v>
      </c>
      <c r="AX91" s="4">
        <v>398.1490034082</v>
      </c>
      <c r="AY91">
        <f t="shared" si="82"/>
        <v>8.644560689811703E-11</v>
      </c>
      <c r="BP91" s="4">
        <v>3.418E-08</v>
      </c>
      <c r="BQ91" s="4">
        <v>3.00072390334</v>
      </c>
      <c r="BR91" s="4">
        <v>4292.3308329504</v>
      </c>
      <c r="BS91">
        <f t="shared" si="83"/>
        <v>-3.071779332040254E-08</v>
      </c>
      <c r="BU91" s="4">
        <v>2.43E-09</v>
      </c>
      <c r="BV91" s="4">
        <v>2.2574609119</v>
      </c>
      <c r="BW91" s="4">
        <v>11712.9553182308</v>
      </c>
      <c r="BX91">
        <f t="shared" si="84"/>
        <v>-4.046313576504245E-10</v>
      </c>
      <c r="BZ91" s="4">
        <v>2.7E-10</v>
      </c>
      <c r="CA91" s="4">
        <v>0.76388991416</v>
      </c>
      <c r="CB91" s="4">
        <v>1589.0728952838</v>
      </c>
      <c r="CC91">
        <f t="shared" si="85"/>
        <v>2.1218736734299797E-10</v>
      </c>
      <c r="CT91" s="4">
        <v>8.283E-08</v>
      </c>
      <c r="CU91" s="4">
        <v>0.35956716764</v>
      </c>
      <c r="CV91" s="4">
        <v>138.5174968707</v>
      </c>
      <c r="CW91">
        <f t="shared" si="86"/>
        <v>-2.8057550230699512E-08</v>
      </c>
      <c r="CX91">
        <f t="shared" si="87"/>
        <v>-2.806271536662401E-08</v>
      </c>
      <c r="CY91">
        <f t="shared" si="88"/>
        <v>-2.80627153690693E-08</v>
      </c>
      <c r="CZ91">
        <f t="shared" si="89"/>
        <v>-2.80627153690693E-08</v>
      </c>
      <c r="DB91" s="4">
        <v>4.56E-09</v>
      </c>
      <c r="DC91" s="4">
        <v>4.44331571392</v>
      </c>
      <c r="DD91" s="4">
        <v>43.2408450685</v>
      </c>
      <c r="DE91">
        <f t="shared" si="90"/>
        <v>-2.6247065064207792E-09</v>
      </c>
      <c r="DF91">
        <f t="shared" si="91"/>
        <v>-2.6247836551485918E-09</v>
      </c>
      <c r="DG91">
        <f t="shared" si="92"/>
        <v>-2.6247836551852607E-09</v>
      </c>
      <c r="DH91">
        <f t="shared" si="93"/>
        <v>-2.6247836551852607E-09</v>
      </c>
      <c r="EP91" s="4">
        <v>5.84E-09</v>
      </c>
      <c r="EQ91" s="4">
        <v>1.01405548136</v>
      </c>
      <c r="ER91" s="4">
        <v>536.8045120954</v>
      </c>
      <c r="ES91">
        <f t="shared" si="94"/>
        <v>-1.9745475204523285E-09</v>
      </c>
      <c r="ET91">
        <f t="shared" si="95"/>
        <v>-1.9759591086794862E-09</v>
      </c>
      <c r="EU91">
        <f t="shared" si="96"/>
        <v>-1.9759591093492428E-09</v>
      </c>
      <c r="EV91">
        <f t="shared" si="97"/>
        <v>-1.9759591093492428E-09</v>
      </c>
      <c r="GL91" s="4">
        <v>1.24095E-06</v>
      </c>
      <c r="GM91" s="4">
        <v>3.1151675034</v>
      </c>
      <c r="GN91" s="4">
        <v>221.3758502853</v>
      </c>
      <c r="GO91">
        <f t="shared" si="102"/>
        <v>-8.073221952994421E-07</v>
      </c>
      <c r="GP91">
        <f t="shared" si="103"/>
        <v>-8.074220164927156E-07</v>
      </c>
      <c r="GQ91">
        <f t="shared" si="104"/>
        <v>-8.074220165402826E-07</v>
      </c>
      <c r="GR91">
        <f t="shared" si="105"/>
        <v>-8.074220165402826E-07</v>
      </c>
      <c r="GT91" s="4">
        <v>7.342E-08</v>
      </c>
      <c r="GU91" s="4">
        <v>1.62279119952</v>
      </c>
      <c r="GV91" s="4">
        <v>135.5485514541</v>
      </c>
      <c r="GW91">
        <f t="shared" si="106"/>
        <v>-3.285950985190602E-08</v>
      </c>
      <c r="GX91">
        <f t="shared" si="107"/>
        <v>-3.2863768032000284E-08</v>
      </c>
      <c r="GY91">
        <f t="shared" si="108"/>
        <v>-3.2863768034030496E-08</v>
      </c>
      <c r="GZ91">
        <f t="shared" si="109"/>
        <v>-3.2863768034030496E-08</v>
      </c>
    </row>
    <row r="92" spans="1:208" ht="12.75">
      <c r="A92" s="3" t="s">
        <v>88</v>
      </c>
      <c r="B92" s="6" t="s">
        <v>186</v>
      </c>
      <c r="C92" s="3" t="s">
        <v>31</v>
      </c>
      <c r="D92" s="3" t="s">
        <v>88</v>
      </c>
      <c r="E92" s="3" t="s">
        <v>88</v>
      </c>
      <c r="F92" s="3" t="s">
        <v>88</v>
      </c>
      <c r="M92" s="4">
        <v>1.2003E-07</v>
      </c>
      <c r="N92" s="4">
        <v>1.003514567</v>
      </c>
      <c r="O92" s="4">
        <v>632.7837393132</v>
      </c>
      <c r="P92">
        <f t="shared" si="78"/>
        <v>-1.1985742940861752E-07</v>
      </c>
      <c r="R92" s="4">
        <v>8.02E-09</v>
      </c>
      <c r="S92" s="4">
        <v>3.88778875582</v>
      </c>
      <c r="T92" s="4">
        <v>10973.55568635</v>
      </c>
      <c r="U92">
        <f t="shared" si="79"/>
        <v>7.612564715442976E-09</v>
      </c>
      <c r="W92" s="4">
        <v>6.7E-10</v>
      </c>
      <c r="X92" s="4">
        <v>3.62043033405</v>
      </c>
      <c r="Y92" s="4">
        <v>16496.3613962024</v>
      </c>
      <c r="Z92">
        <f t="shared" si="80"/>
        <v>2.049977045221562E-10</v>
      </c>
      <c r="AQ92" s="4">
        <v>3.22E-09</v>
      </c>
      <c r="AR92" s="4">
        <v>1.21162178805</v>
      </c>
      <c r="AS92" s="4">
        <v>8662.240323563</v>
      </c>
      <c r="AT92">
        <f t="shared" si="81"/>
        <v>-1.3534245608965826E-09</v>
      </c>
      <c r="AV92" s="4">
        <v>2.2E-10</v>
      </c>
      <c r="AW92" s="4">
        <v>5.02222806555</v>
      </c>
      <c r="AX92" s="4">
        <v>6127.6554505572</v>
      </c>
      <c r="AY92">
        <f t="shared" si="82"/>
        <v>2.1964778341709283E-10</v>
      </c>
      <c r="BP92" s="4">
        <v>3.598E-08</v>
      </c>
      <c r="BQ92" s="4">
        <v>5.70718084323</v>
      </c>
      <c r="BR92" s="4">
        <v>5643.1785636774</v>
      </c>
      <c r="BS92">
        <f t="shared" si="83"/>
        <v>3.3625077910769284E-08</v>
      </c>
      <c r="BU92" s="4">
        <v>2.37E-09</v>
      </c>
      <c r="BV92" s="4">
        <v>1.05070575346</v>
      </c>
      <c r="BW92" s="4">
        <v>242.728603974</v>
      </c>
      <c r="BX92">
        <f t="shared" si="84"/>
        <v>1.7060942580143705E-09</v>
      </c>
      <c r="BZ92" s="4">
        <v>3.6E-10</v>
      </c>
      <c r="CA92" s="4">
        <v>2.74712003443</v>
      </c>
      <c r="CB92" s="4">
        <v>3738.761430108</v>
      </c>
      <c r="CC92">
        <f t="shared" si="85"/>
        <v>1.1352456149435063E-10</v>
      </c>
      <c r="CT92" s="4">
        <v>9.544E-08</v>
      </c>
      <c r="CU92" s="4">
        <v>4.02452832984</v>
      </c>
      <c r="CV92" s="4">
        <v>152.5321425512</v>
      </c>
      <c r="CW92">
        <f t="shared" si="86"/>
        <v>-8.751244197167527E-08</v>
      </c>
      <c r="CX92">
        <f t="shared" si="87"/>
        <v>-8.750966228125405E-08</v>
      </c>
      <c r="CY92">
        <f t="shared" si="88"/>
        <v>-8.750966227992897E-08</v>
      </c>
      <c r="CZ92">
        <f t="shared" si="89"/>
        <v>-8.750966227992897E-08</v>
      </c>
      <c r="DB92" s="4">
        <v>5.24E-09</v>
      </c>
      <c r="DC92" s="4">
        <v>3.43316448349</v>
      </c>
      <c r="DD92" s="4">
        <v>38.6543004996</v>
      </c>
      <c r="DE92">
        <f t="shared" si="90"/>
        <v>-2.5607042119310904E-09</v>
      </c>
      <c r="DF92">
        <f t="shared" si="91"/>
        <v>-2.560619657352608E-09</v>
      </c>
      <c r="DG92">
        <f t="shared" si="92"/>
        <v>-2.5606196573125877E-09</v>
      </c>
      <c r="DH92">
        <f t="shared" si="93"/>
        <v>-2.5606196573125877E-09</v>
      </c>
      <c r="EP92" s="4">
        <v>5.96E-09</v>
      </c>
      <c r="EQ92" s="4">
        <v>0.62390100715</v>
      </c>
      <c r="ER92" s="4">
        <v>35.212274331</v>
      </c>
      <c r="ES92">
        <f t="shared" si="94"/>
        <v>-6.199285700438187E-10</v>
      </c>
      <c r="ET92">
        <f t="shared" si="95"/>
        <v>-6.198286992720747E-10</v>
      </c>
      <c r="EU92">
        <f t="shared" si="96"/>
        <v>-6.198286992245647E-10</v>
      </c>
      <c r="EV92">
        <f t="shared" si="97"/>
        <v>-6.198286992245647E-10</v>
      </c>
      <c r="GL92" s="4">
        <v>1.24693E-06</v>
      </c>
      <c r="GM92" s="4">
        <v>2.97042405451</v>
      </c>
      <c r="GN92" s="4">
        <v>251.4321310758</v>
      </c>
      <c r="GO92">
        <f t="shared" si="102"/>
        <v>-7.085860916982457E-07</v>
      </c>
      <c r="GP92">
        <f t="shared" si="103"/>
        <v>-7.084626507528926E-07</v>
      </c>
      <c r="GQ92">
        <f t="shared" si="104"/>
        <v>-7.08462650694098E-07</v>
      </c>
      <c r="GR92">
        <f t="shared" si="105"/>
        <v>-7.08462650694098E-07</v>
      </c>
      <c r="GT92" s="4">
        <v>9.45E-08</v>
      </c>
      <c r="GU92" s="4">
        <v>0.27241261915</v>
      </c>
      <c r="GV92" s="4">
        <v>426.598190876</v>
      </c>
      <c r="GW92">
        <f t="shared" si="106"/>
        <v>7.399163497445193E-08</v>
      </c>
      <c r="GX92">
        <f t="shared" si="107"/>
        <v>7.397963475166204E-08</v>
      </c>
      <c r="GY92">
        <f t="shared" si="108"/>
        <v>7.397963474596675E-08</v>
      </c>
      <c r="GZ92">
        <f t="shared" si="109"/>
        <v>7.397963474596675E-08</v>
      </c>
    </row>
    <row r="93" spans="13:208" ht="12.75">
      <c r="M93" s="4">
        <v>1.0827E-07</v>
      </c>
      <c r="N93" s="4">
        <v>0.32734520222</v>
      </c>
      <c r="O93" s="4">
        <v>103.0927742186</v>
      </c>
      <c r="P93">
        <f t="shared" si="78"/>
        <v>2.8947485720077638E-08</v>
      </c>
      <c r="R93" s="4">
        <v>7.8E-09</v>
      </c>
      <c r="S93" s="4">
        <v>2.39934293755</v>
      </c>
      <c r="T93" s="4">
        <v>1589.0728952838</v>
      </c>
      <c r="U93">
        <f t="shared" si="79"/>
        <v>4.41722624888842E-09</v>
      </c>
      <c r="W93" s="4">
        <v>5.5E-10</v>
      </c>
      <c r="X93" s="4">
        <v>5.24637517308</v>
      </c>
      <c r="Y93" s="4">
        <v>3340.6124266998</v>
      </c>
      <c r="Z93">
        <f t="shared" si="80"/>
        <v>-5.432021916797902E-10</v>
      </c>
      <c r="AQ93" s="4">
        <v>2.84E-09</v>
      </c>
      <c r="AR93" s="4">
        <v>5.64170320068</v>
      </c>
      <c r="AS93" s="4">
        <v>1589.0728952838</v>
      </c>
      <c r="AT93">
        <f t="shared" si="81"/>
        <v>-1.3646965709748504E-09</v>
      </c>
      <c r="AV93" s="4">
        <v>2E-10</v>
      </c>
      <c r="AW93" s="4">
        <v>3.4761126529</v>
      </c>
      <c r="AX93" s="4">
        <v>6148.010769956</v>
      </c>
      <c r="AY93">
        <f t="shared" si="82"/>
        <v>9.444131610931063E-11</v>
      </c>
      <c r="BP93" s="4">
        <v>3.237E-08</v>
      </c>
      <c r="BQ93" s="4">
        <v>4.16448773994</v>
      </c>
      <c r="BR93" s="4">
        <v>9917.6968745098</v>
      </c>
      <c r="BS93">
        <f t="shared" si="83"/>
        <v>-1.4852270600457833E-08</v>
      </c>
      <c r="BU93" s="4">
        <v>2.75E-09</v>
      </c>
      <c r="BV93" s="4">
        <v>3.45319481756</v>
      </c>
      <c r="BW93" s="4">
        <v>5884.9268465832</v>
      </c>
      <c r="BX93">
        <f t="shared" si="84"/>
        <v>6.234446277340962E-10</v>
      </c>
      <c r="BZ93" s="4">
        <v>3.3E-10</v>
      </c>
      <c r="CA93" s="4">
        <v>3.08807829566</v>
      </c>
      <c r="CB93" s="4">
        <v>3930.2096962196</v>
      </c>
      <c r="CC93">
        <f t="shared" si="85"/>
        <v>-3.2999144911197825E-10</v>
      </c>
      <c r="CT93" s="4">
        <v>7.274E-08</v>
      </c>
      <c r="CU93" s="4">
        <v>4.10937535938</v>
      </c>
      <c r="CV93" s="4">
        <v>251.4321310758</v>
      </c>
      <c r="CW93">
        <f t="shared" si="86"/>
        <v>-7.165981941982322E-08</v>
      </c>
      <c r="CX93">
        <f t="shared" si="87"/>
        <v>-7.166132139304247E-08</v>
      </c>
      <c r="CY93">
        <f t="shared" si="88"/>
        <v>-7.166132139375758E-08</v>
      </c>
      <c r="CZ93">
        <f t="shared" si="89"/>
        <v>-7.166132139375758E-08</v>
      </c>
      <c r="DB93" s="4">
        <v>4.36E-09</v>
      </c>
      <c r="DC93" s="4">
        <v>2.41630174435</v>
      </c>
      <c r="DD93" s="4">
        <v>82.8583534146</v>
      </c>
      <c r="DE93">
        <f t="shared" si="90"/>
        <v>3.3289278610838837E-09</v>
      </c>
      <c r="DF93">
        <f t="shared" si="91"/>
        <v>3.3288162303651573E-09</v>
      </c>
      <c r="DG93">
        <f t="shared" si="92"/>
        <v>3.328816230312018E-09</v>
      </c>
      <c r="DH93">
        <f t="shared" si="93"/>
        <v>3.328816230312018E-09</v>
      </c>
      <c r="EP93" s="4">
        <v>5.98E-09</v>
      </c>
      <c r="EQ93" s="4">
        <v>5.39946724188</v>
      </c>
      <c r="ER93" s="4">
        <v>41.0537969446</v>
      </c>
      <c r="ES93">
        <f t="shared" si="94"/>
        <v>-5.06633999707703E-09</v>
      </c>
      <c r="ET93">
        <f t="shared" si="95"/>
        <v>-5.066402400420758E-09</v>
      </c>
      <c r="EU93">
        <f t="shared" si="96"/>
        <v>-5.066402400450373E-09</v>
      </c>
      <c r="EV93">
        <f t="shared" si="97"/>
        <v>-5.066402400450373E-09</v>
      </c>
      <c r="GL93" s="4">
        <v>1.14252E-06</v>
      </c>
      <c r="GM93" s="4">
        <v>0.25039919123</v>
      </c>
      <c r="GN93" s="4">
        <v>594.6507036754</v>
      </c>
      <c r="GO93">
        <f t="shared" si="102"/>
        <v>1.0116120122575954E-06</v>
      </c>
      <c r="GP93">
        <f t="shared" si="103"/>
        <v>1.0114608794785334E-06</v>
      </c>
      <c r="GQ93">
        <f t="shared" si="104"/>
        <v>1.011460879406532E-06</v>
      </c>
      <c r="GR93">
        <f t="shared" si="105"/>
        <v>1.011460879406532E-06</v>
      </c>
      <c r="GT93" s="4">
        <v>7.192E-08</v>
      </c>
      <c r="GU93" s="4">
        <v>0.82841201068</v>
      </c>
      <c r="GV93" s="4">
        <v>911.042573332</v>
      </c>
      <c r="GW93">
        <f t="shared" si="106"/>
        <v>3.02396694054545E-08</v>
      </c>
      <c r="GX93">
        <f t="shared" si="107"/>
        <v>3.0268111392306263E-08</v>
      </c>
      <c r="GY93">
        <f t="shared" si="108"/>
        <v>3.026811140583485E-08</v>
      </c>
      <c r="GZ93">
        <f t="shared" si="109"/>
        <v>3.026811140583485E-08</v>
      </c>
    </row>
    <row r="94" spans="1:208" ht="12.75">
      <c r="A94" t="s">
        <v>0</v>
      </c>
      <c r="B94" t="s">
        <v>1</v>
      </c>
      <c r="C94" t="s">
        <v>191</v>
      </c>
      <c r="M94" s="4">
        <v>8.356E-08</v>
      </c>
      <c r="N94" s="4">
        <v>4.53902685948</v>
      </c>
      <c r="O94" s="4">
        <v>25132.3033999656</v>
      </c>
      <c r="P94">
        <f t="shared" si="78"/>
        <v>8.042525099889996E-08</v>
      </c>
      <c r="R94" s="4">
        <v>7.58E-09</v>
      </c>
      <c r="S94" s="4">
        <v>1.30034364248</v>
      </c>
      <c r="T94" s="4">
        <v>103.0927742186</v>
      </c>
      <c r="U94">
        <f t="shared" si="79"/>
        <v>7.1779925337537426E-09</v>
      </c>
      <c r="W94" s="4">
        <v>4.8E-10</v>
      </c>
      <c r="X94" s="4">
        <v>5.43966777314</v>
      </c>
      <c r="Y94" s="4">
        <v>20426.571092422</v>
      </c>
      <c r="Z94">
        <f t="shared" si="80"/>
        <v>-4.79937038416853E-10</v>
      </c>
      <c r="AQ94" s="4">
        <v>3.79E-09</v>
      </c>
      <c r="AR94" s="4">
        <v>1.72248432748</v>
      </c>
      <c r="AS94" s="4">
        <v>14945.3161735544</v>
      </c>
      <c r="AT94">
        <f t="shared" si="81"/>
        <v>-9.699141337093138E-10</v>
      </c>
      <c r="AV94" s="4">
        <v>2E-10</v>
      </c>
      <c r="AW94" s="4">
        <v>0.90769829044</v>
      </c>
      <c r="AX94" s="4">
        <v>5481.2549188676</v>
      </c>
      <c r="AY94">
        <f t="shared" si="82"/>
        <v>-1.0871718932605486E-10</v>
      </c>
      <c r="BP94" s="4">
        <v>4.154E-08</v>
      </c>
      <c r="BQ94" s="4">
        <v>2.59941292162</v>
      </c>
      <c r="BR94" s="4">
        <v>7058.5984613154</v>
      </c>
      <c r="BS94">
        <f t="shared" si="83"/>
        <v>-1.6972803685462752E-08</v>
      </c>
      <c r="BU94" s="4">
        <v>2.55E-09</v>
      </c>
      <c r="BV94" s="4">
        <v>5.38496831087</v>
      </c>
      <c r="BW94" s="4">
        <v>21228.3920235458</v>
      </c>
      <c r="BX94">
        <f t="shared" si="84"/>
        <v>-2.061306650378772E-09</v>
      </c>
      <c r="BZ94" s="4">
        <v>3.1E-10</v>
      </c>
      <c r="CA94" s="4">
        <v>5.34906619513</v>
      </c>
      <c r="CB94" s="4">
        <v>143571.324284816</v>
      </c>
      <c r="CC94">
        <f t="shared" si="85"/>
        <v>3.0529419476994625E-10</v>
      </c>
      <c r="CT94" s="4">
        <v>7.465E-08</v>
      </c>
      <c r="CU94" s="4">
        <v>1.72131945843</v>
      </c>
      <c r="CV94" s="4">
        <v>31.019488637</v>
      </c>
      <c r="CW94">
        <f t="shared" si="86"/>
        <v>1.3781438333842424E-08</v>
      </c>
      <c r="CX94">
        <f t="shared" si="87"/>
        <v>1.378034941646619E-08</v>
      </c>
      <c r="CY94">
        <f t="shared" si="88"/>
        <v>1.3780349415949055E-08</v>
      </c>
      <c r="CZ94">
        <f t="shared" si="89"/>
        <v>1.3780349415949055E-08</v>
      </c>
      <c r="DB94" s="4">
        <v>4.24E-09</v>
      </c>
      <c r="DC94" s="4">
        <v>1.95736011325</v>
      </c>
      <c r="DD94" s="4">
        <v>477.3308354552</v>
      </c>
      <c r="DE94">
        <f t="shared" si="90"/>
        <v>-3.860232948257625E-09</v>
      </c>
      <c r="DF94">
        <f t="shared" si="91"/>
        <v>-3.860633425220447E-09</v>
      </c>
      <c r="DG94">
        <f t="shared" si="92"/>
        <v>-3.860633425410975E-09</v>
      </c>
      <c r="DH94">
        <f t="shared" si="93"/>
        <v>-3.860633425410975E-09</v>
      </c>
      <c r="EP94" s="4">
        <v>4.75E-09</v>
      </c>
      <c r="EQ94" s="4">
        <v>5.80072248338</v>
      </c>
      <c r="ER94" s="4">
        <v>7.4223635415</v>
      </c>
      <c r="ES94">
        <f t="shared" si="94"/>
        <v>-4.681643638043202E-09</v>
      </c>
      <c r="ET94">
        <f t="shared" si="95"/>
        <v>-4.681640786435985E-09</v>
      </c>
      <c r="EU94">
        <f t="shared" si="96"/>
        <v>-4.681640786434633E-09</v>
      </c>
      <c r="EV94">
        <f t="shared" si="97"/>
        <v>-4.681640786434633E-09</v>
      </c>
      <c r="GL94" s="4">
        <v>1.11006E-06</v>
      </c>
      <c r="GM94" s="4">
        <v>3.34276426767</v>
      </c>
      <c r="GN94" s="4">
        <v>180.2738692309</v>
      </c>
      <c r="GO94">
        <f t="shared" si="102"/>
        <v>1.1095012283506883E-06</v>
      </c>
      <c r="GP94">
        <f t="shared" si="103"/>
        <v>1.1095042619125222E-06</v>
      </c>
      <c r="GQ94">
        <f t="shared" si="104"/>
        <v>1.1095042619139596E-06</v>
      </c>
      <c r="GR94">
        <f t="shared" si="105"/>
        <v>1.1095042619139596E-06</v>
      </c>
      <c r="GT94" s="4">
        <v>6.979E-08</v>
      </c>
      <c r="GU94" s="4">
        <v>1.86753914872</v>
      </c>
      <c r="GV94" s="4">
        <v>206.1855484372</v>
      </c>
      <c r="GW94">
        <f t="shared" si="106"/>
        <v>1.2725447902265388E-08</v>
      </c>
      <c r="GX94">
        <f t="shared" si="107"/>
        <v>1.2718678148764016E-08</v>
      </c>
      <c r="GY94">
        <f t="shared" si="108"/>
        <v>1.2718678145549866E-08</v>
      </c>
      <c r="GZ94">
        <f t="shared" si="109"/>
        <v>1.2718678145549866E-08</v>
      </c>
    </row>
    <row r="95" spans="1:208" ht="12.75">
      <c r="A95">
        <f>F86</f>
        <v>30.259328868476377</v>
      </c>
      <c r="B95">
        <f>0.0057755183*A95</f>
        <v>0.1747633076256036</v>
      </c>
      <c r="C95">
        <f>$E$16-B95/365250</f>
        <v>-7.999831376019399</v>
      </c>
      <c r="M95" s="4">
        <v>1.0005E-07</v>
      </c>
      <c r="N95" s="4">
        <v>6.0291496328</v>
      </c>
      <c r="O95" s="4">
        <v>5746.271337896</v>
      </c>
      <c r="P95">
        <f t="shared" si="78"/>
        <v>-9.841644435720803E-09</v>
      </c>
      <c r="R95" s="4">
        <v>7.49E-09</v>
      </c>
      <c r="S95" s="4">
        <v>4.962758033</v>
      </c>
      <c r="T95" s="4">
        <v>6496.3749454294</v>
      </c>
      <c r="U95">
        <f t="shared" si="79"/>
        <v>-7.410497776250478E-09</v>
      </c>
      <c r="W95" s="4">
        <v>6.4E-10</v>
      </c>
      <c r="X95" s="4">
        <v>5.79535817813</v>
      </c>
      <c r="Y95" s="4">
        <v>2388.8940204492</v>
      </c>
      <c r="Z95">
        <f t="shared" si="80"/>
        <v>-3.83684601316163E-10</v>
      </c>
      <c r="AQ95" s="4">
        <v>3.2E-09</v>
      </c>
      <c r="AR95" s="4">
        <v>3.94161159962</v>
      </c>
      <c r="AS95" s="4">
        <v>7330.8231617461</v>
      </c>
      <c r="AT95">
        <f t="shared" si="81"/>
        <v>2.9012416664167396E-09</v>
      </c>
      <c r="AV95" s="4">
        <v>2E-10</v>
      </c>
      <c r="AW95" s="4">
        <v>0.03081589303</v>
      </c>
      <c r="AX95" s="4">
        <v>6418.1409300268</v>
      </c>
      <c r="AY95">
        <f t="shared" si="82"/>
        <v>-1.1428365307475363E-10</v>
      </c>
      <c r="BP95" s="4">
        <v>3.362E-08</v>
      </c>
      <c r="BQ95" s="4">
        <v>4.54577697964</v>
      </c>
      <c r="BR95" s="4">
        <v>4732.0306273434</v>
      </c>
      <c r="BS95">
        <f t="shared" si="83"/>
        <v>1.842577432136351E-08</v>
      </c>
      <c r="BU95" s="4">
        <v>3.07E-09</v>
      </c>
      <c r="BV95" s="4">
        <v>4.24313526604</v>
      </c>
      <c r="BW95" s="4">
        <v>3738.761430108</v>
      </c>
      <c r="BX95">
        <f t="shared" si="84"/>
        <v>-2.8328873637225427E-09</v>
      </c>
      <c r="BZ95" s="4">
        <v>2.5E-10</v>
      </c>
      <c r="CA95" s="4">
        <v>0.10240267494</v>
      </c>
      <c r="CB95" s="4">
        <v>22483.8485744925</v>
      </c>
      <c r="CC95">
        <f t="shared" si="85"/>
        <v>-7.169718077576377E-11</v>
      </c>
      <c r="CT95" s="4">
        <v>6.902E-08</v>
      </c>
      <c r="CU95" s="4">
        <v>4.62452068308</v>
      </c>
      <c r="CV95" s="4">
        <v>2.7083129857</v>
      </c>
      <c r="CW95">
        <f t="shared" si="86"/>
        <v>-1.622076041109151E-08</v>
      </c>
      <c r="CX95">
        <f t="shared" si="87"/>
        <v>-1.622067347577559E-08</v>
      </c>
      <c r="CY95">
        <f t="shared" si="88"/>
        <v>-1.6220673475734356E-08</v>
      </c>
      <c r="CZ95">
        <f t="shared" si="89"/>
        <v>-1.6220673475734356E-08</v>
      </c>
      <c r="DB95" s="4">
        <v>4.43E-09</v>
      </c>
      <c r="DC95" s="4">
        <v>3.39350946329</v>
      </c>
      <c r="DD95" s="4">
        <v>357.4456666012</v>
      </c>
      <c r="DE95">
        <f t="shared" si="90"/>
        <v>-4.073965387875246E-09</v>
      </c>
      <c r="DF95">
        <f t="shared" si="91"/>
        <v>-4.07366773255098E-09</v>
      </c>
      <c r="DG95">
        <f t="shared" si="92"/>
        <v>-4.073667732410077E-09</v>
      </c>
      <c r="DH95">
        <f t="shared" si="93"/>
        <v>-4.073667732410077E-09</v>
      </c>
      <c r="EP95" s="4">
        <v>5.1E-09</v>
      </c>
      <c r="EQ95" s="4">
        <v>1.3447857974</v>
      </c>
      <c r="ER95" s="4">
        <v>258.0244132148</v>
      </c>
      <c r="ES95">
        <f t="shared" si="94"/>
        <v>-1.7550545921535401E-09</v>
      </c>
      <c r="ET95">
        <f t="shared" si="95"/>
        <v>-1.7556457599566536E-09</v>
      </c>
      <c r="EU95">
        <f t="shared" si="96"/>
        <v>-1.7556457602375464E-09</v>
      </c>
      <c r="EV95">
        <f t="shared" si="97"/>
        <v>-1.7556457602375464E-09</v>
      </c>
      <c r="GL95" s="4">
        <v>1.20939E-06</v>
      </c>
      <c r="GM95" s="4">
        <v>1.92914010593</v>
      </c>
      <c r="GN95" s="4">
        <v>25.6028626656</v>
      </c>
      <c r="GO95">
        <f t="shared" si="102"/>
        <v>-3.0705861134982857E-07</v>
      </c>
      <c r="GP95">
        <f t="shared" si="103"/>
        <v>-3.0707294129518525E-07</v>
      </c>
      <c r="GQ95">
        <f t="shared" si="104"/>
        <v>-3.0707294130200085E-07</v>
      </c>
      <c r="GR95">
        <f t="shared" si="105"/>
        <v>-3.0707294130200085E-07</v>
      </c>
      <c r="GT95" s="4">
        <v>6.874E-08</v>
      </c>
      <c r="GU95" s="4">
        <v>0.83802906828</v>
      </c>
      <c r="GV95" s="4">
        <v>82.8583534146</v>
      </c>
      <c r="GW95">
        <f t="shared" si="106"/>
        <v>-4.478271001004025E-08</v>
      </c>
      <c r="GX95">
        <f t="shared" si="107"/>
        <v>-4.478477752638178E-08</v>
      </c>
      <c r="GY95">
        <f t="shared" si="108"/>
        <v>-4.4784777527365934E-08</v>
      </c>
      <c r="GZ95">
        <f t="shared" si="109"/>
        <v>-4.4784777527365934E-08</v>
      </c>
    </row>
    <row r="96" spans="13:208" ht="12.75">
      <c r="M96" s="4">
        <v>8.409E-08</v>
      </c>
      <c r="N96" s="4">
        <v>3.29946744189</v>
      </c>
      <c r="O96" s="4">
        <v>7234.794256242</v>
      </c>
      <c r="P96">
        <f t="shared" si="78"/>
        <v>6.993440277500652E-08</v>
      </c>
      <c r="R96" s="4">
        <v>7.65E-09</v>
      </c>
      <c r="S96" s="4">
        <v>3.36312388424</v>
      </c>
      <c r="T96" s="4">
        <v>36.0278666774</v>
      </c>
      <c r="U96">
        <f t="shared" si="79"/>
        <v>-3.930397194708852E-09</v>
      </c>
      <c r="W96" s="4">
        <v>4.6E-10</v>
      </c>
      <c r="X96" s="4">
        <v>5.43499966519</v>
      </c>
      <c r="Y96" s="4">
        <v>6275.9623029906</v>
      </c>
      <c r="Z96">
        <f t="shared" si="80"/>
        <v>5.613410456329929E-11</v>
      </c>
      <c r="AQ96" s="4">
        <v>3.13E-09</v>
      </c>
      <c r="AR96" s="4">
        <v>5.47602376446</v>
      </c>
      <c r="AS96" s="4">
        <v>1194.4470102246</v>
      </c>
      <c r="AT96">
        <f t="shared" si="81"/>
        <v>2.6788291537128218E-09</v>
      </c>
      <c r="AV96" s="4">
        <v>2E-10</v>
      </c>
      <c r="AW96" s="4">
        <v>3.74220084927</v>
      </c>
      <c r="AX96" s="4">
        <v>1589.0728952838</v>
      </c>
      <c r="AY96">
        <f t="shared" si="82"/>
        <v>-1.3498083098525871E-10</v>
      </c>
      <c r="BP96" s="4">
        <v>2.978E-08</v>
      </c>
      <c r="BQ96" s="4">
        <v>1.3056126882</v>
      </c>
      <c r="BR96" s="4">
        <v>6283.14316029419</v>
      </c>
      <c r="BS96">
        <f t="shared" si="83"/>
        <v>-2.6990127474132287E-08</v>
      </c>
      <c r="BU96" s="4">
        <v>2.16E-09</v>
      </c>
      <c r="BV96" s="4">
        <v>3.46037894728</v>
      </c>
      <c r="BW96" s="4">
        <v>213.299095438</v>
      </c>
      <c r="BX96">
        <f t="shared" si="84"/>
        <v>2.134735647796235E-09</v>
      </c>
      <c r="BZ96" s="4">
        <v>3E-10</v>
      </c>
      <c r="CA96" s="4">
        <v>3.47110495524</v>
      </c>
      <c r="CB96" s="4">
        <v>14945.3161735544</v>
      </c>
      <c r="CC96">
        <f t="shared" si="85"/>
        <v>2.990171454123305E-10</v>
      </c>
      <c r="CT96" s="4">
        <v>7.094E-08</v>
      </c>
      <c r="CU96" s="4">
        <v>5.11528393609</v>
      </c>
      <c r="CV96" s="4">
        <v>312.1990839626</v>
      </c>
      <c r="CW96">
        <f t="shared" si="86"/>
        <v>-2.951970315706783E-08</v>
      </c>
      <c r="CX96">
        <f t="shared" si="87"/>
        <v>-2.951006688972837E-08</v>
      </c>
      <c r="CY96">
        <f t="shared" si="88"/>
        <v>-2.9510066885151933E-08</v>
      </c>
      <c r="CZ96">
        <f t="shared" si="89"/>
        <v>-2.9510066885151933E-08</v>
      </c>
      <c r="DB96" s="4">
        <v>3.83E-09</v>
      </c>
      <c r="DC96" s="4">
        <v>1.90232196422</v>
      </c>
      <c r="DD96" s="4">
        <v>22.633917249</v>
      </c>
      <c r="DE96">
        <f t="shared" si="90"/>
        <v>-3.812944771209539E-09</v>
      </c>
      <c r="DF96">
        <f t="shared" si="91"/>
        <v>-3.812940860968594E-09</v>
      </c>
      <c r="DG96">
        <f t="shared" si="92"/>
        <v>-3.812940860966736E-09</v>
      </c>
      <c r="DH96">
        <f t="shared" si="93"/>
        <v>-3.812940860966736E-09</v>
      </c>
      <c r="EP96" s="4">
        <v>4.58E-09</v>
      </c>
      <c r="EQ96" s="4">
        <v>5.25325523118</v>
      </c>
      <c r="ER96" s="4">
        <v>80.7194894005</v>
      </c>
      <c r="ES96">
        <f t="shared" si="94"/>
        <v>4.225751874797551E-09</v>
      </c>
      <c r="ET96">
        <f t="shared" si="95"/>
        <v>4.225820085915325E-09</v>
      </c>
      <c r="EU96">
        <f t="shared" si="96"/>
        <v>4.225820085947851E-09</v>
      </c>
      <c r="EV96">
        <f t="shared" si="97"/>
        <v>4.225820085947851E-09</v>
      </c>
      <c r="GL96" s="4">
        <v>1.04667E-06</v>
      </c>
      <c r="GM96" s="4">
        <v>0.94883561775</v>
      </c>
      <c r="GN96" s="4">
        <v>395.578702239</v>
      </c>
      <c r="GO96">
        <f t="shared" si="102"/>
        <v>-1.0461963047927368E-06</v>
      </c>
      <c r="GP96">
        <f t="shared" si="103"/>
        <v>-1.046190326509721E-06</v>
      </c>
      <c r="GQ96">
        <f t="shared" si="104"/>
        <v>-1.0461903265068826E-06</v>
      </c>
      <c r="GR96">
        <f t="shared" si="105"/>
        <v>-1.0461903265068826E-06</v>
      </c>
      <c r="GT96" s="4">
        <v>7.897E-08</v>
      </c>
      <c r="GU96" s="4">
        <v>1.86554246391</v>
      </c>
      <c r="GV96" s="4">
        <v>38.6543004996</v>
      </c>
      <c r="GW96">
        <f t="shared" si="106"/>
        <v>6.877538569563776E-08</v>
      </c>
      <c r="GX96">
        <f t="shared" si="107"/>
        <v>6.87761034781763E-08</v>
      </c>
      <c r="GY96">
        <f t="shared" si="108"/>
        <v>6.877610347851604E-08</v>
      </c>
      <c r="GZ96">
        <f t="shared" si="109"/>
        <v>6.877610347851604E-08</v>
      </c>
    </row>
    <row r="97" spans="1:208" ht="12.75">
      <c r="A97" t="s">
        <v>2</v>
      </c>
      <c r="B97" t="s">
        <v>3</v>
      </c>
      <c r="C97" t="s">
        <v>4</v>
      </c>
      <c r="D97" t="s">
        <v>5</v>
      </c>
      <c r="E97" t="s">
        <v>6</v>
      </c>
      <c r="F97" t="s">
        <v>7</v>
      </c>
      <c r="M97" s="4">
        <v>8.006E-08</v>
      </c>
      <c r="N97" s="4">
        <v>5.82145271907</v>
      </c>
      <c r="O97" s="4">
        <v>28.4491874678</v>
      </c>
      <c r="P97">
        <f t="shared" si="78"/>
        <v>-2.250594037136646E-08</v>
      </c>
      <c r="R97" s="4">
        <v>9.15E-09</v>
      </c>
      <c r="S97" s="4">
        <v>5.41543742089</v>
      </c>
      <c r="T97" s="4">
        <v>206.1855484372</v>
      </c>
      <c r="U97">
        <f t="shared" si="79"/>
        <v>-5.088198317891247E-09</v>
      </c>
      <c r="W97" s="4">
        <v>5E-10</v>
      </c>
      <c r="X97" s="4">
        <v>3.86263598617</v>
      </c>
      <c r="Y97" s="4">
        <v>5729.506447149</v>
      </c>
      <c r="Z97">
        <f t="shared" si="80"/>
        <v>-4.7747478386260344E-11</v>
      </c>
      <c r="AQ97" s="4">
        <v>2.92E-09</v>
      </c>
      <c r="AR97" s="4">
        <v>1.38971327603</v>
      </c>
      <c r="AS97" s="4">
        <v>11769.8536931664</v>
      </c>
      <c r="AT97">
        <f t="shared" si="81"/>
        <v>-9.927439065512579E-10</v>
      </c>
      <c r="AV97" s="4">
        <v>2.1E-10</v>
      </c>
      <c r="AW97" s="4">
        <v>4.00149269576</v>
      </c>
      <c r="AX97" s="4">
        <v>3154.6870848956</v>
      </c>
      <c r="AY97">
        <f t="shared" si="82"/>
        <v>1.999597579352882E-10</v>
      </c>
      <c r="BP97" s="4">
        <v>2.765E-08</v>
      </c>
      <c r="BQ97" s="4">
        <v>0.51311975679</v>
      </c>
      <c r="BR97" s="4">
        <v>26.2983197998</v>
      </c>
      <c r="BS97">
        <f t="shared" si="83"/>
        <v>-2.2540370324947512E-08</v>
      </c>
      <c r="BU97" s="4">
        <v>1.96E-09</v>
      </c>
      <c r="BV97" s="4">
        <v>0.69029243914</v>
      </c>
      <c r="BW97" s="4">
        <v>1990.745017041</v>
      </c>
      <c r="BX97">
        <f t="shared" si="84"/>
        <v>-1.920913758769454E-09</v>
      </c>
      <c r="BZ97" s="4">
        <v>2.4E-10</v>
      </c>
      <c r="CA97" s="4">
        <v>1.10425016019</v>
      </c>
      <c r="CB97" s="4">
        <v>4535.0594369244</v>
      </c>
      <c r="CC97">
        <f t="shared" si="85"/>
        <v>2.09738322198246E-10</v>
      </c>
      <c r="CT97" s="4">
        <v>7.929E-08</v>
      </c>
      <c r="CU97" s="4">
        <v>2.10765101655</v>
      </c>
      <c r="CV97" s="4">
        <v>27.0873353739</v>
      </c>
      <c r="CW97">
        <f t="shared" si="86"/>
        <v>4.559442156945261E-08</v>
      </c>
      <c r="CX97">
        <f t="shared" si="87"/>
        <v>4.5593580815962663E-08</v>
      </c>
      <c r="CY97">
        <f t="shared" si="88"/>
        <v>4.559358081556258E-08</v>
      </c>
      <c r="CZ97">
        <f t="shared" si="89"/>
        <v>4.559358081556258E-08</v>
      </c>
      <c r="DB97" s="4">
        <v>4.79E-09</v>
      </c>
      <c r="DC97" s="4">
        <v>5.55141744216</v>
      </c>
      <c r="DD97" s="4">
        <v>37.611770776</v>
      </c>
      <c r="DE97">
        <f t="shared" si="90"/>
        <v>4.788295403322507E-09</v>
      </c>
      <c r="DF97">
        <f t="shared" si="91"/>
        <v>4.7882931030199954E-09</v>
      </c>
      <c r="DG97">
        <f t="shared" si="92"/>
        <v>4.788293103018905E-09</v>
      </c>
      <c r="DH97">
        <f t="shared" si="93"/>
        <v>4.788293103018905E-09</v>
      </c>
      <c r="EP97" s="4">
        <v>4.21E-09</v>
      </c>
      <c r="EQ97" s="4">
        <v>3.24496387889</v>
      </c>
      <c r="ER97" s="4">
        <v>416.7763308895</v>
      </c>
      <c r="ES97">
        <f t="shared" si="94"/>
        <v>2.9119457843658476E-09</v>
      </c>
      <c r="ET97">
        <f t="shared" si="95"/>
        <v>2.9113393970812475E-09</v>
      </c>
      <c r="EU97">
        <f t="shared" si="96"/>
        <v>2.9113393967935988E-09</v>
      </c>
      <c r="EV97">
        <f t="shared" si="97"/>
        <v>2.9113393967935988E-09</v>
      </c>
      <c r="GL97" s="4">
        <v>1.09779E-06</v>
      </c>
      <c r="GM97" s="4">
        <v>5.43147520571</v>
      </c>
      <c r="GN97" s="4">
        <v>494.5268748734</v>
      </c>
      <c r="GO97">
        <f t="shared" si="102"/>
        <v>1.609424515687078E-07</v>
      </c>
      <c r="GP97">
        <f t="shared" si="103"/>
        <v>1.611993984082116E-07</v>
      </c>
      <c r="GQ97">
        <f t="shared" si="104"/>
        <v>1.6119939853018159E-07</v>
      </c>
      <c r="GR97">
        <f t="shared" si="105"/>
        <v>1.6119939853018159E-07</v>
      </c>
      <c r="GT97" s="4">
        <v>6.729E-08</v>
      </c>
      <c r="GU97" s="4">
        <v>3.98338053636</v>
      </c>
      <c r="GV97" s="4">
        <v>12.5301729722</v>
      </c>
      <c r="GW97">
        <f t="shared" si="106"/>
        <v>-2.8497497828010295E-08</v>
      </c>
      <c r="GX97">
        <f t="shared" si="107"/>
        <v>-2.8497863292001374E-08</v>
      </c>
      <c r="GY97">
        <f t="shared" si="108"/>
        <v>-2.8497863292175493E-08</v>
      </c>
      <c r="GZ97">
        <f t="shared" si="109"/>
        <v>-2.8497863292175493E-08</v>
      </c>
    </row>
    <row r="98" spans="1:208" ht="12.75">
      <c r="A98">
        <f>SUM(CY1:CY423)</f>
        <v>5.332939237669807</v>
      </c>
      <c r="B98">
        <f>SUM(DG1:DG183)</f>
        <v>38.377025576704625</v>
      </c>
      <c r="C98">
        <f>SUM(DO1:DO57)</f>
        <v>0.0005356256826587995</v>
      </c>
      <c r="D98">
        <f>SUM(DW1:DW15)</f>
        <v>4.4540974566608134E-07</v>
      </c>
      <c r="E98">
        <f>SUM(EE1:EE2)</f>
        <v>-1.1449519741603758E-06</v>
      </c>
      <c r="F98">
        <f>SUM(EM1:EM1)</f>
        <v>-8.74E-09</v>
      </c>
      <c r="M98" s="4">
        <v>1.0523E-07</v>
      </c>
      <c r="N98" s="4">
        <v>0.93871805506</v>
      </c>
      <c r="O98" s="4">
        <v>11926.2544136688</v>
      </c>
      <c r="P98">
        <f t="shared" si="78"/>
        <v>-1.0508481706313857E-07</v>
      </c>
      <c r="R98" s="4">
        <v>7.76E-09</v>
      </c>
      <c r="S98" s="4">
        <v>2.57589093871</v>
      </c>
      <c r="T98" s="4">
        <v>11371.7046897582</v>
      </c>
      <c r="U98">
        <f t="shared" si="79"/>
        <v>2.943296894638547E-09</v>
      </c>
      <c r="W98" s="4">
        <v>4.4E-10</v>
      </c>
      <c r="X98" s="4">
        <v>1.52269529228</v>
      </c>
      <c r="Y98" s="4">
        <v>12168.0026965746</v>
      </c>
      <c r="Z98">
        <f t="shared" si="80"/>
        <v>1.030229303231654E-10</v>
      </c>
      <c r="AQ98" s="4">
        <v>3.05E-09</v>
      </c>
      <c r="AR98" s="4">
        <v>0.80429352049</v>
      </c>
      <c r="AS98" s="4">
        <v>37724.7534197482</v>
      </c>
      <c r="AT98">
        <f t="shared" si="81"/>
        <v>-3.0487497117171405E-09</v>
      </c>
      <c r="AV98" s="4">
        <v>1.8E-10</v>
      </c>
      <c r="AW98" s="4">
        <v>1.58348238359</v>
      </c>
      <c r="AX98" s="4">
        <v>2118.7638603784</v>
      </c>
      <c r="AY98">
        <f t="shared" si="82"/>
        <v>-1.3493814277137084E-10</v>
      </c>
      <c r="BP98" s="4">
        <v>2.802E-08</v>
      </c>
      <c r="BQ98" s="4">
        <v>5.66263240521</v>
      </c>
      <c r="BR98" s="4">
        <v>8635.9420037632</v>
      </c>
      <c r="BS98">
        <f t="shared" si="83"/>
        <v>-2.7955582892543407E-08</v>
      </c>
      <c r="BU98" s="4">
        <v>1.98E-09</v>
      </c>
      <c r="BV98" s="4">
        <v>5.16301829964</v>
      </c>
      <c r="BW98" s="4">
        <v>12352.8526045448</v>
      </c>
      <c r="BX98">
        <f t="shared" si="84"/>
        <v>1.9726133162785804E-09</v>
      </c>
      <c r="BZ98" s="4">
        <v>2.4E-10</v>
      </c>
      <c r="CA98" s="4">
        <v>1.5803725978</v>
      </c>
      <c r="CB98" s="4">
        <v>6496.3749454294</v>
      </c>
      <c r="CC98">
        <f t="shared" si="85"/>
        <v>2.3891867477836024E-10</v>
      </c>
      <c r="CT98" s="4">
        <v>6.156E-08</v>
      </c>
      <c r="CU98" s="4">
        <v>3.50746507109</v>
      </c>
      <c r="CV98" s="4">
        <v>28.5718080822</v>
      </c>
      <c r="CW98">
        <f t="shared" si="86"/>
        <v>2.6125737638499008E-08</v>
      </c>
      <c r="CX98">
        <f t="shared" si="87"/>
        <v>2.6126499668965905E-08</v>
      </c>
      <c r="CY98">
        <f t="shared" si="88"/>
        <v>2.61264996693287E-08</v>
      </c>
      <c r="CZ98">
        <f t="shared" si="89"/>
        <v>2.61264996693287E-08</v>
      </c>
      <c r="DB98" s="4">
        <v>4.62E-09</v>
      </c>
      <c r="DC98" s="4">
        <v>3.80436154644</v>
      </c>
      <c r="DD98" s="4">
        <v>343.2185725996</v>
      </c>
      <c r="DE98">
        <f t="shared" si="90"/>
        <v>-3.460497467242669E-09</v>
      </c>
      <c r="DF98">
        <f t="shared" si="91"/>
        <v>-3.461000093516445E-09</v>
      </c>
      <c r="DG98">
        <f t="shared" si="92"/>
        <v>-3.461000093754425E-09</v>
      </c>
      <c r="DH98">
        <f t="shared" si="93"/>
        <v>-3.461000093754425E-09</v>
      </c>
      <c r="EP98" s="4">
        <v>4.46E-09</v>
      </c>
      <c r="EQ98" s="4">
        <v>1.19167306357</v>
      </c>
      <c r="ER98" s="4">
        <v>180.2738692309</v>
      </c>
      <c r="ES98">
        <f t="shared" si="94"/>
        <v>-2.3257239595318794E-09</v>
      </c>
      <c r="ET98">
        <f t="shared" si="95"/>
        <v>-2.326052209389412E-09</v>
      </c>
      <c r="EU98">
        <f t="shared" si="96"/>
        <v>-2.326052209545157E-09</v>
      </c>
      <c r="EV98">
        <f t="shared" si="97"/>
        <v>-2.326052209545157E-09</v>
      </c>
      <c r="GL98" s="4">
        <v>9.6919E-07</v>
      </c>
      <c r="GM98" s="4">
        <v>0.86184760695</v>
      </c>
      <c r="GN98" s="4">
        <v>1014.1353475506</v>
      </c>
      <c r="GO98">
        <f t="shared" si="102"/>
        <v>8.696428548967617E-07</v>
      </c>
      <c r="GP98">
        <f t="shared" si="103"/>
        <v>8.694351458657539E-07</v>
      </c>
      <c r="GQ98">
        <f t="shared" si="104"/>
        <v>8.694351457668194E-07</v>
      </c>
      <c r="GR98">
        <f t="shared" si="105"/>
        <v>8.694351457668194E-07</v>
      </c>
      <c r="GT98" s="4">
        <v>6.357E-08</v>
      </c>
      <c r="GU98" s="4">
        <v>0.90093123522</v>
      </c>
      <c r="GV98" s="4">
        <v>487.3651437628</v>
      </c>
      <c r="GW98">
        <f t="shared" si="106"/>
        <v>-4.525179805800987E-08</v>
      </c>
      <c r="GX98">
        <f t="shared" si="107"/>
        <v>-4.526220833609586E-08</v>
      </c>
      <c r="GY98">
        <f t="shared" si="108"/>
        <v>-4.5262208341028433E-08</v>
      </c>
      <c r="GZ98">
        <f t="shared" si="109"/>
        <v>-4.5262208341028433E-08</v>
      </c>
    </row>
    <row r="99" spans="13:208" ht="12.75">
      <c r="M99" s="4">
        <v>7.686E-08</v>
      </c>
      <c r="N99" s="4">
        <v>3.12142363172</v>
      </c>
      <c r="O99" s="4">
        <v>7238.6755916</v>
      </c>
      <c r="P99">
        <f t="shared" si="78"/>
        <v>5.482645713580518E-08</v>
      </c>
      <c r="R99" s="4">
        <v>7.72E-09</v>
      </c>
      <c r="S99" s="4">
        <v>3.98369209464</v>
      </c>
      <c r="T99" s="4">
        <v>955.5997416086001</v>
      </c>
      <c r="U99">
        <f t="shared" si="79"/>
        <v>7.3767633336155715E-09</v>
      </c>
      <c r="W99" s="4">
        <v>5.7E-10</v>
      </c>
      <c r="X99" s="4">
        <v>4.96352373486</v>
      </c>
      <c r="Y99" s="4">
        <v>14945.3161735544</v>
      </c>
      <c r="Z99">
        <f t="shared" si="80"/>
        <v>9.044352913812197E-11</v>
      </c>
      <c r="AQ99" s="4">
        <v>2.57E-09</v>
      </c>
      <c r="AR99" s="4">
        <v>5.81382809757</v>
      </c>
      <c r="AS99" s="4">
        <v>426.598190876</v>
      </c>
      <c r="AT99">
        <f t="shared" si="81"/>
        <v>4.03541946770405E-10</v>
      </c>
      <c r="AV99" s="4">
        <v>1.9E-10</v>
      </c>
      <c r="AW99" s="4">
        <v>0.85407021371</v>
      </c>
      <c r="AX99" s="4">
        <v>14712.317116458</v>
      </c>
      <c r="AY99">
        <f t="shared" si="82"/>
        <v>2.6248775690350212E-11</v>
      </c>
      <c r="BP99" s="4">
        <v>2.927E-08</v>
      </c>
      <c r="BQ99" s="4">
        <v>5.73787481548</v>
      </c>
      <c r="BR99" s="4">
        <v>16200.7727245012</v>
      </c>
      <c r="BS99">
        <f t="shared" si="83"/>
        <v>2.192439296305187E-08</v>
      </c>
      <c r="BU99" s="4">
        <v>2.14E-09</v>
      </c>
      <c r="BV99" s="4">
        <v>3.91876200279</v>
      </c>
      <c r="BW99" s="4">
        <v>13916.0191096416</v>
      </c>
      <c r="BX99">
        <f t="shared" si="84"/>
        <v>-1.9224686823514596E-09</v>
      </c>
      <c r="BZ99" s="4">
        <v>2.3E-10</v>
      </c>
      <c r="CA99" s="4">
        <v>3.87710321433</v>
      </c>
      <c r="CB99" s="4">
        <v>6275.9623029906</v>
      </c>
      <c r="CC99">
        <f t="shared" si="85"/>
        <v>2.2862411405881954E-10</v>
      </c>
      <c r="CT99" s="4">
        <v>7.134E-08</v>
      </c>
      <c r="CU99" s="4">
        <v>2.05292376023</v>
      </c>
      <c r="CV99" s="4">
        <v>278.2588340188</v>
      </c>
      <c r="CW99">
        <f t="shared" si="86"/>
        <v>6.862239280355437E-08</v>
      </c>
      <c r="CX99">
        <f t="shared" si="87"/>
        <v>6.862498881180948E-08</v>
      </c>
      <c r="CY99">
        <f t="shared" si="88"/>
        <v>6.862498881304168E-08</v>
      </c>
      <c r="CZ99">
        <f t="shared" si="89"/>
        <v>6.862498881304168E-08</v>
      </c>
      <c r="DB99" s="4">
        <v>3.84E-09</v>
      </c>
      <c r="DC99" s="4">
        <v>5.60377408953</v>
      </c>
      <c r="DD99" s="4">
        <v>594.6507036754</v>
      </c>
      <c r="DE99">
        <f t="shared" si="90"/>
        <v>6.026444637501905E-10</v>
      </c>
      <c r="DF99">
        <f t="shared" si="91"/>
        <v>6.015653988875768E-10</v>
      </c>
      <c r="DG99">
        <f t="shared" si="92"/>
        <v>6.015653983736253E-10</v>
      </c>
      <c r="DH99">
        <f t="shared" si="93"/>
        <v>6.015653983736253E-10</v>
      </c>
      <c r="EP99" s="4">
        <v>4.71E-09</v>
      </c>
      <c r="EQ99" s="4">
        <v>0.92632922375</v>
      </c>
      <c r="ER99" s="4">
        <v>44.7253177768</v>
      </c>
      <c r="ES99">
        <f t="shared" si="94"/>
        <v>1.3823742480957134E-09</v>
      </c>
      <c r="ET99">
        <f t="shared" si="95"/>
        <v>1.382470602674417E-09</v>
      </c>
      <c r="EU99">
        <f t="shared" si="96"/>
        <v>1.3824706027202303E-09</v>
      </c>
      <c r="EV99">
        <f t="shared" si="97"/>
        <v>1.3824706027202303E-09</v>
      </c>
      <c r="GL99" s="4">
        <v>9.8685E-07</v>
      </c>
      <c r="GM99" s="4">
        <v>0.8957795271</v>
      </c>
      <c r="GN99" s="4">
        <v>488.5889840402</v>
      </c>
      <c r="GO99">
        <f t="shared" si="102"/>
        <v>9.059278669405967E-07</v>
      </c>
      <c r="GP99">
        <f t="shared" si="103"/>
        <v>9.060193349972703E-07</v>
      </c>
      <c r="GQ99">
        <f t="shared" si="104"/>
        <v>9.0601933504085E-07</v>
      </c>
      <c r="GR99">
        <f t="shared" si="105"/>
        <v>9.0601933504085E-07</v>
      </c>
      <c r="GT99" s="4">
        <v>6.72E-08</v>
      </c>
      <c r="GU99" s="4">
        <v>1.339360407</v>
      </c>
      <c r="GV99" s="4">
        <v>220.4126424388</v>
      </c>
      <c r="GW99">
        <f t="shared" si="106"/>
        <v>-5.868212792156376E-08</v>
      </c>
      <c r="GX99">
        <f t="shared" si="107"/>
        <v>-5.8685580971641776E-08</v>
      </c>
      <c r="GY99">
        <f t="shared" si="108"/>
        <v>-5.868558097327946E-08</v>
      </c>
      <c r="GZ99">
        <f t="shared" si="109"/>
        <v>-5.868558097327946E-08</v>
      </c>
    </row>
    <row r="100" spans="1:208" ht="12.75">
      <c r="A100" t="s">
        <v>8</v>
      </c>
      <c r="B100" t="s">
        <v>9</v>
      </c>
      <c r="C100" t="s">
        <v>10</v>
      </c>
      <c r="D100" t="s">
        <v>11</v>
      </c>
      <c r="E100" t="s">
        <v>12</v>
      </c>
      <c r="F100" t="s">
        <v>13</v>
      </c>
      <c r="M100" s="4">
        <v>9.378E-08</v>
      </c>
      <c r="N100" s="4">
        <v>2.62414241032</v>
      </c>
      <c r="O100" s="4">
        <v>5760.4984318976</v>
      </c>
      <c r="P100">
        <f t="shared" si="78"/>
        <v>8.266362633647105E-08</v>
      </c>
      <c r="R100" s="4">
        <v>7.49E-09</v>
      </c>
      <c r="S100" s="4">
        <v>5.17890001805</v>
      </c>
      <c r="T100" s="4">
        <v>10969.9652576982</v>
      </c>
      <c r="U100">
        <f t="shared" si="79"/>
        <v>-1.1290449308666064E-09</v>
      </c>
      <c r="W100" s="4">
        <v>4.5E-10</v>
      </c>
      <c r="X100" s="4">
        <v>1.0086123016</v>
      </c>
      <c r="Y100" s="4">
        <v>8635.9420037632</v>
      </c>
      <c r="Z100">
        <f t="shared" si="80"/>
        <v>5.663489819404416E-11</v>
      </c>
      <c r="AQ100" s="4">
        <v>2.65E-09</v>
      </c>
      <c r="AR100" s="4">
        <v>6.10358507671</v>
      </c>
      <c r="AS100" s="4">
        <v>6836.6452528338</v>
      </c>
      <c r="AT100">
        <f t="shared" si="81"/>
        <v>-2.5976895303101953E-09</v>
      </c>
      <c r="BP100" s="4">
        <v>3.164E-08</v>
      </c>
      <c r="BQ100" s="4">
        <v>1.69140262657</v>
      </c>
      <c r="BR100" s="4">
        <v>11015.1064773348</v>
      </c>
      <c r="BS100">
        <f t="shared" si="83"/>
        <v>-1.0437815935387174E-08</v>
      </c>
      <c r="BU100" s="4">
        <v>2.12E-09</v>
      </c>
      <c r="BV100" s="4">
        <v>4.00861198517</v>
      </c>
      <c r="BW100" s="4">
        <v>5230.807466803</v>
      </c>
      <c r="BX100">
        <f t="shared" si="84"/>
        <v>-5.548859307443463E-10</v>
      </c>
      <c r="BZ100" s="4">
        <v>2.5E-10</v>
      </c>
      <c r="CA100" s="4">
        <v>3.9452977897</v>
      </c>
      <c r="CB100" s="4">
        <v>3128.3887650958</v>
      </c>
      <c r="CC100">
        <f t="shared" si="85"/>
        <v>-2.4720467120718057E-10</v>
      </c>
      <c r="CT100" s="4">
        <v>8.193E-08</v>
      </c>
      <c r="CU100" s="4">
        <v>2.58588219154</v>
      </c>
      <c r="CV100" s="4">
        <v>141.2258098564</v>
      </c>
      <c r="CW100">
        <f t="shared" si="86"/>
        <v>-6.595721019603426E-08</v>
      </c>
      <c r="CX100">
        <f t="shared" si="87"/>
        <v>-6.596049424542735E-08</v>
      </c>
      <c r="CY100">
        <f t="shared" si="88"/>
        <v>-6.596049424698538E-08</v>
      </c>
      <c r="CZ100">
        <f t="shared" si="89"/>
        <v>-6.596049424698538E-08</v>
      </c>
      <c r="DB100" s="4">
        <v>3.69E-09</v>
      </c>
      <c r="DC100" s="4">
        <v>4.45577410338</v>
      </c>
      <c r="DD100" s="4">
        <v>6.9010986797</v>
      </c>
      <c r="DE100">
        <f t="shared" si="90"/>
        <v>3.2620977753935575E-09</v>
      </c>
      <c r="DF100">
        <f t="shared" si="91"/>
        <v>3.262092080185087E-09</v>
      </c>
      <c r="DG100">
        <f t="shared" si="92"/>
        <v>3.2620920801823784E-09</v>
      </c>
      <c r="DH100">
        <f t="shared" si="93"/>
        <v>3.2620920801823784E-09</v>
      </c>
      <c r="EP100" s="4">
        <v>3.87E-09</v>
      </c>
      <c r="EQ100" s="4">
        <v>1.68488418788</v>
      </c>
      <c r="ER100" s="4">
        <v>183.2428146475</v>
      </c>
      <c r="ES100">
        <f t="shared" si="94"/>
        <v>3.7549287936604845E-09</v>
      </c>
      <c r="ET100">
        <f t="shared" si="95"/>
        <v>3.75484665184055E-09</v>
      </c>
      <c r="EU100">
        <f t="shared" si="96"/>
        <v>3.754846651801561E-09</v>
      </c>
      <c r="EV100">
        <f t="shared" si="97"/>
        <v>3.754846651801561E-09</v>
      </c>
      <c r="GL100" s="4">
        <v>8.8968E-07</v>
      </c>
      <c r="GM100" s="4">
        <v>4.78109764779</v>
      </c>
      <c r="GN100" s="4">
        <v>144.1465711632</v>
      </c>
      <c r="GO100">
        <f t="shared" si="102"/>
        <v>1.0207124601727788E-07</v>
      </c>
      <c r="GP100">
        <f t="shared" si="103"/>
        <v>1.0213220238147243E-07</v>
      </c>
      <c r="GQ100">
        <f t="shared" si="104"/>
        <v>1.0213220241040959E-07</v>
      </c>
      <c r="GR100">
        <f t="shared" si="105"/>
        <v>1.0213220241040959E-07</v>
      </c>
      <c r="GT100" s="4">
        <v>7.695E-08</v>
      </c>
      <c r="GU100" s="4">
        <v>5.13312500855</v>
      </c>
      <c r="GV100" s="4">
        <v>23.9059416362</v>
      </c>
      <c r="GW100">
        <f t="shared" si="106"/>
        <v>-5.596666882168992E-08</v>
      </c>
      <c r="GX100">
        <f t="shared" si="107"/>
        <v>-5.59660647405827E-08</v>
      </c>
      <c r="GY100">
        <f t="shared" si="108"/>
        <v>-5.5966064740296E-08</v>
      </c>
      <c r="GZ100">
        <f t="shared" si="109"/>
        <v>-5.5966064740296E-08</v>
      </c>
    </row>
    <row r="101" spans="1:208" ht="12.75">
      <c r="A101">
        <f>SUM(EU1:EU172)</f>
        <v>-0.012950315971410185</v>
      </c>
      <c r="B101">
        <f>SUM(FC1:FC82)</f>
        <v>0.002128987950863975</v>
      </c>
      <c r="C101">
        <f>SUM(FK1:FK25)</f>
        <v>-5.145968592467919E-05</v>
      </c>
      <c r="D101">
        <f>SUM(FS1:FS9)</f>
        <v>-2.074854900950652E-06</v>
      </c>
      <c r="E101">
        <f>SUM(GA1:GA1)</f>
        <v>4.0061851942887206E-08</v>
      </c>
      <c r="F101">
        <f>SUM(GI1:GI1)</f>
        <v>3.6540712533236706E-10</v>
      </c>
      <c r="M101" s="4">
        <v>8.127E-08</v>
      </c>
      <c r="N101" s="4">
        <v>6.11228001785</v>
      </c>
      <c r="O101" s="4">
        <v>4732.0306273434</v>
      </c>
      <c r="P101">
        <f t="shared" si="78"/>
        <v>6.816800337925522E-08</v>
      </c>
      <c r="R101" s="4">
        <v>8.06E-09</v>
      </c>
      <c r="S101" s="4">
        <v>0.34218864254</v>
      </c>
      <c r="T101" s="4">
        <v>9917.6968745098</v>
      </c>
      <c r="U101">
        <f t="shared" si="79"/>
        <v>-1.633099583668126E-09</v>
      </c>
      <c r="W101" s="4">
        <v>4.3E-10</v>
      </c>
      <c r="X101" s="4">
        <v>3.30685683359</v>
      </c>
      <c r="Y101" s="4">
        <v>9779.1086761254</v>
      </c>
      <c r="Z101">
        <f t="shared" si="80"/>
        <v>-2.7071861492517485E-10</v>
      </c>
      <c r="AQ101" s="4">
        <v>2.5E-09</v>
      </c>
      <c r="AR101" s="4">
        <v>4.56452895547</v>
      </c>
      <c r="AS101" s="4">
        <v>7477.5228602160005</v>
      </c>
      <c r="AT101">
        <f t="shared" si="81"/>
        <v>1.3931643602876091E-12</v>
      </c>
      <c r="BP101" s="4">
        <v>2.598E-08</v>
      </c>
      <c r="BQ101" s="4">
        <v>2.96244118586</v>
      </c>
      <c r="BR101" s="4">
        <v>25132.3033999656</v>
      </c>
      <c r="BS101">
        <f t="shared" si="83"/>
        <v>-7.193921467103671E-09</v>
      </c>
      <c r="BU101" s="4">
        <v>1.84E-09</v>
      </c>
      <c r="BV101" s="4">
        <v>5.59805976614</v>
      </c>
      <c r="BW101" s="4">
        <v>6283.14316029419</v>
      </c>
      <c r="BX101">
        <f t="shared" si="84"/>
        <v>1.3899209240446076E-09</v>
      </c>
      <c r="BZ101" s="4">
        <v>2.3E-10</v>
      </c>
      <c r="CA101" s="4">
        <v>3.44685609601</v>
      </c>
      <c r="CB101" s="4">
        <v>4136.9104335162</v>
      </c>
      <c r="CC101">
        <f t="shared" si="85"/>
        <v>-1.6959474377273273E-10</v>
      </c>
      <c r="CT101" s="4">
        <v>5.499E-08</v>
      </c>
      <c r="CU101" s="4">
        <v>2.09250039025</v>
      </c>
      <c r="CV101" s="4">
        <v>1.6969210294</v>
      </c>
      <c r="CW101">
        <f t="shared" si="86"/>
        <v>2.5734363825681927E-08</v>
      </c>
      <c r="CX101">
        <f t="shared" si="87"/>
        <v>2.5734403283080767E-08</v>
      </c>
      <c r="CY101">
        <f t="shared" si="88"/>
        <v>2.5734403283099498E-08</v>
      </c>
      <c r="CZ101">
        <f t="shared" si="89"/>
        <v>2.5734403283099498E-08</v>
      </c>
      <c r="DB101" s="4">
        <v>3.58E-09</v>
      </c>
      <c r="DC101" s="4">
        <v>3.69126616347</v>
      </c>
      <c r="DD101" s="4">
        <v>3.9321532631</v>
      </c>
      <c r="DE101">
        <f t="shared" si="90"/>
        <v>-3.126103622892678E-09</v>
      </c>
      <c r="DF101">
        <f t="shared" si="91"/>
        <v>-3.126106905379698E-09</v>
      </c>
      <c r="DG101">
        <f t="shared" si="92"/>
        <v>-3.1261069053812536E-09</v>
      </c>
      <c r="DH101">
        <f t="shared" si="93"/>
        <v>-3.1261069053812536E-09</v>
      </c>
      <c r="EP101" s="4">
        <v>3.75E-09</v>
      </c>
      <c r="EQ101" s="4">
        <v>0.15223869165</v>
      </c>
      <c r="ER101" s="4">
        <v>255.0554677982</v>
      </c>
      <c r="ES101">
        <f t="shared" si="94"/>
        <v>-8.039187405856843E-10</v>
      </c>
      <c r="ET101">
        <f t="shared" si="95"/>
        <v>-8.034717326050004E-10</v>
      </c>
      <c r="EU101">
        <f t="shared" si="96"/>
        <v>-8.034717323926236E-10</v>
      </c>
      <c r="EV101">
        <f t="shared" si="97"/>
        <v>-8.034717323926236E-10</v>
      </c>
      <c r="GL101" s="4">
        <v>1.07888E-06</v>
      </c>
      <c r="GM101" s="4">
        <v>0.98700578434</v>
      </c>
      <c r="GN101" s="4">
        <v>1124.34166877</v>
      </c>
      <c r="GO101">
        <f t="shared" si="102"/>
        <v>-7.332284613302295E-07</v>
      </c>
      <c r="GP101">
        <f t="shared" si="103"/>
        <v>-7.336541197316473E-07</v>
      </c>
      <c r="GQ101">
        <f t="shared" si="104"/>
        <v>-7.336541199330906E-07</v>
      </c>
      <c r="GR101">
        <f t="shared" si="105"/>
        <v>-7.336541199330906E-07</v>
      </c>
      <c r="GT101" s="4">
        <v>7.059E-08</v>
      </c>
      <c r="GU101" s="4">
        <v>5.99832463494</v>
      </c>
      <c r="GV101" s="4">
        <v>639.897286314</v>
      </c>
      <c r="GW101">
        <f t="shared" si="106"/>
        <v>9.130852335534283E-09</v>
      </c>
      <c r="GX101">
        <f t="shared" si="107"/>
        <v>9.15228324723481E-09</v>
      </c>
      <c r="GY101">
        <f t="shared" si="108"/>
        <v>9.152283257420301E-09</v>
      </c>
      <c r="GZ101">
        <f t="shared" si="109"/>
        <v>9.152283257420301E-09</v>
      </c>
    </row>
    <row r="102" spans="13:208" ht="12.75">
      <c r="M102" s="4">
        <v>9.232E-08</v>
      </c>
      <c r="N102" s="4">
        <v>0.48343968736</v>
      </c>
      <c r="O102" s="4">
        <v>522.5774180938</v>
      </c>
      <c r="P102">
        <f t="shared" si="78"/>
        <v>-1.4572471429184885E-08</v>
      </c>
      <c r="R102" s="4">
        <v>7.28E-09</v>
      </c>
      <c r="S102" s="4">
        <v>5.20962563787</v>
      </c>
      <c r="T102" s="4">
        <v>38.0276726358</v>
      </c>
      <c r="U102">
        <f t="shared" si="79"/>
        <v>-6.191020992277701E-09</v>
      </c>
      <c r="W102" s="4">
        <v>4.2E-10</v>
      </c>
      <c r="X102" s="4">
        <v>0.6348125893</v>
      </c>
      <c r="Y102" s="4">
        <v>2699.7348193176</v>
      </c>
      <c r="Z102">
        <f t="shared" si="80"/>
        <v>3.837093645511429E-11</v>
      </c>
      <c r="AQ102" s="4">
        <v>2.66E-09</v>
      </c>
      <c r="AR102" s="4">
        <v>2.62926282354</v>
      </c>
      <c r="AS102" s="4">
        <v>7238.6755916</v>
      </c>
      <c r="AT102">
        <f t="shared" si="81"/>
        <v>2.5531491485225712E-09</v>
      </c>
      <c r="BP102" s="4">
        <v>3.519E-08</v>
      </c>
      <c r="BQ102" s="4">
        <v>3.62639325753</v>
      </c>
      <c r="BR102" s="4">
        <v>244287.600007227</v>
      </c>
      <c r="BS102">
        <f t="shared" si="83"/>
        <v>-3.4934960122114366E-08</v>
      </c>
      <c r="BU102" s="4">
        <v>1.84E-09</v>
      </c>
      <c r="BV102" s="4">
        <v>2.85275392124</v>
      </c>
      <c r="BW102" s="4">
        <v>7238.6755916</v>
      </c>
      <c r="BX102">
        <f t="shared" si="84"/>
        <v>1.607741695732287E-09</v>
      </c>
      <c r="BZ102" s="4">
        <v>2.3E-10</v>
      </c>
      <c r="CA102" s="4">
        <v>3.83156029849</v>
      </c>
      <c r="CB102" s="4">
        <v>5753.3848848968</v>
      </c>
      <c r="CC102">
        <f t="shared" si="85"/>
        <v>-1.07628846099676E-10</v>
      </c>
      <c r="CT102" s="4">
        <v>5.279E-08</v>
      </c>
      <c r="CU102" s="4">
        <v>4.09390686798</v>
      </c>
      <c r="CV102" s="4">
        <v>983.1158589136</v>
      </c>
      <c r="CW102">
        <f t="shared" si="86"/>
        <v>4.858370743025525E-08</v>
      </c>
      <c r="CX102">
        <f t="shared" si="87"/>
        <v>4.857398852896629E-08</v>
      </c>
      <c r="CY102">
        <f t="shared" si="88"/>
        <v>4.857398852434111E-08</v>
      </c>
      <c r="CZ102">
        <f t="shared" si="89"/>
        <v>4.857398852434111E-08</v>
      </c>
      <c r="DB102" s="4">
        <v>3.52E-09</v>
      </c>
      <c r="DC102" s="4">
        <v>3.10952926034</v>
      </c>
      <c r="DD102" s="4">
        <v>135.5485514541</v>
      </c>
      <c r="DE102">
        <f t="shared" si="90"/>
        <v>3.004398742468163E-09</v>
      </c>
      <c r="DF102">
        <f t="shared" si="91"/>
        <v>3.0042797813587154E-09</v>
      </c>
      <c r="DG102">
        <f t="shared" si="92"/>
        <v>3.004279781301993E-09</v>
      </c>
      <c r="DH102">
        <f t="shared" si="93"/>
        <v>3.004279781301993E-09</v>
      </c>
      <c r="EP102" s="4">
        <v>3.54E-09</v>
      </c>
      <c r="EQ102" s="4">
        <v>4.21526988674</v>
      </c>
      <c r="ER102" s="4">
        <v>0.9632078465</v>
      </c>
      <c r="ES102">
        <f t="shared" si="94"/>
        <v>-3.3270303785529127E-09</v>
      </c>
      <c r="ET102">
        <f t="shared" si="95"/>
        <v>-3.327029821208791E-09</v>
      </c>
      <c r="EU102">
        <f t="shared" si="96"/>
        <v>-3.3270298212085256E-09</v>
      </c>
      <c r="EV102">
        <f t="shared" si="97"/>
        <v>-3.3270298212085256E-09</v>
      </c>
      <c r="GL102" s="4">
        <v>9.7067E-07</v>
      </c>
      <c r="GM102" s="4">
        <v>2.62667400276</v>
      </c>
      <c r="GN102" s="4">
        <v>291.7040307277</v>
      </c>
      <c r="GO102">
        <f t="shared" si="102"/>
        <v>9.652725962183172E-07</v>
      </c>
      <c r="GP102">
        <f t="shared" si="103"/>
        <v>9.652868540883579E-07</v>
      </c>
      <c r="GQ102">
        <f t="shared" si="104"/>
        <v>9.652868540951356E-07</v>
      </c>
      <c r="GR102">
        <f t="shared" si="105"/>
        <v>9.652868540951356E-07</v>
      </c>
      <c r="GT102" s="4">
        <v>8.302E-08</v>
      </c>
      <c r="GU102" s="4">
        <v>3.85960902325</v>
      </c>
      <c r="GV102" s="4">
        <v>37.611770776</v>
      </c>
      <c r="GW102">
        <f t="shared" si="106"/>
        <v>-1.2216794772831951E-08</v>
      </c>
      <c r="GX102">
        <f t="shared" si="107"/>
        <v>-1.2218272559920464E-08</v>
      </c>
      <c r="GY102">
        <f t="shared" si="108"/>
        <v>-1.2218272560620627E-08</v>
      </c>
      <c r="GZ102">
        <f t="shared" si="109"/>
        <v>-1.2218272560620627E-08</v>
      </c>
    </row>
    <row r="103" spans="1:208" ht="12.75">
      <c r="A103" t="s">
        <v>14</v>
      </c>
      <c r="B103" t="s">
        <v>15</v>
      </c>
      <c r="C103" t="s">
        <v>16</v>
      </c>
      <c r="D103" t="s">
        <v>17</v>
      </c>
      <c r="E103" t="s">
        <v>18</v>
      </c>
      <c r="F103" t="s">
        <v>19</v>
      </c>
      <c r="M103" s="4">
        <v>9.802E-08</v>
      </c>
      <c r="N103" s="4">
        <v>5.24413991147</v>
      </c>
      <c r="O103" s="4">
        <v>27511.4678735372</v>
      </c>
      <c r="P103">
        <f t="shared" si="78"/>
        <v>7.402471294209874E-08</v>
      </c>
      <c r="R103" s="4">
        <v>6.85E-09</v>
      </c>
      <c r="S103" s="4">
        <v>2.77592961854</v>
      </c>
      <c r="T103" s="4">
        <v>20.7753954924</v>
      </c>
      <c r="U103">
        <f t="shared" si="79"/>
        <v>6.83729993229539E-09</v>
      </c>
      <c r="W103" s="4">
        <v>4.1E-10</v>
      </c>
      <c r="X103" s="4">
        <v>5.67996766641</v>
      </c>
      <c r="Y103" s="4">
        <v>11712.9553182308</v>
      </c>
      <c r="Z103">
        <f t="shared" si="80"/>
        <v>1.77674126782344E-10</v>
      </c>
      <c r="AQ103" s="4">
        <v>2.63E-09</v>
      </c>
      <c r="AR103" s="4">
        <v>6.22089501237</v>
      </c>
      <c r="AS103" s="4">
        <v>6133.5126528568</v>
      </c>
      <c r="AT103">
        <f t="shared" si="81"/>
        <v>-4.2279978839953354E-10</v>
      </c>
      <c r="BP103" s="4">
        <v>2.676E-08</v>
      </c>
      <c r="BQ103" s="4">
        <v>4.2072570085</v>
      </c>
      <c r="BR103" s="4">
        <v>18073.7049386502</v>
      </c>
      <c r="BS103">
        <f t="shared" si="83"/>
        <v>2.675998202011539E-08</v>
      </c>
      <c r="BU103" s="4">
        <v>1.79E-09</v>
      </c>
      <c r="BV103" s="4">
        <v>2.54259058334</v>
      </c>
      <c r="BW103" s="4">
        <v>14314.1681130498</v>
      </c>
      <c r="BX103">
        <f t="shared" si="84"/>
        <v>-1.594996557672983E-09</v>
      </c>
      <c r="BZ103" s="4">
        <v>2.2E-10</v>
      </c>
      <c r="CA103" s="4">
        <v>1.86956128067</v>
      </c>
      <c r="CB103" s="4">
        <v>16730.4636895958</v>
      </c>
      <c r="CC103">
        <f t="shared" si="85"/>
        <v>1.4007746964644907E-10</v>
      </c>
      <c r="CT103" s="4">
        <v>6.947E-08</v>
      </c>
      <c r="CU103" s="4">
        <v>3.48041784595</v>
      </c>
      <c r="CV103" s="4">
        <v>415.2918581812</v>
      </c>
      <c r="CW103">
        <f t="shared" si="86"/>
        <v>2.1087719995189803E-08</v>
      </c>
      <c r="CX103">
        <f t="shared" si="87"/>
        <v>2.107456675079704E-08</v>
      </c>
      <c r="CY103">
        <f t="shared" si="88"/>
        <v>2.1074566744535706E-08</v>
      </c>
      <c r="CZ103">
        <f t="shared" si="89"/>
        <v>2.1074566744535706E-08</v>
      </c>
      <c r="DB103" s="4">
        <v>3.68E-09</v>
      </c>
      <c r="DC103" s="4">
        <v>3.53577440355</v>
      </c>
      <c r="DD103" s="4">
        <v>40.5807161926</v>
      </c>
      <c r="DE103">
        <f t="shared" si="90"/>
        <v>2.905721898471966E-09</v>
      </c>
      <c r="DF103">
        <f t="shared" si="91"/>
        <v>2.9056780519510966E-09</v>
      </c>
      <c r="DG103">
        <f t="shared" si="92"/>
        <v>2.9056780519301735E-09</v>
      </c>
      <c r="DH103">
        <f t="shared" si="93"/>
        <v>2.9056780519301735E-09</v>
      </c>
      <c r="EP103" s="4">
        <v>3.79E-09</v>
      </c>
      <c r="EQ103" s="4">
        <v>2.16947487177</v>
      </c>
      <c r="ER103" s="4">
        <v>105.4922706636</v>
      </c>
      <c r="ES103">
        <f t="shared" si="94"/>
        <v>3.71744939595314E-09</v>
      </c>
      <c r="ET103">
        <f t="shared" si="95"/>
        <v>3.717486643011037E-09</v>
      </c>
      <c r="EU103">
        <f t="shared" si="96"/>
        <v>3.7174866430287364E-09</v>
      </c>
      <c r="EV103">
        <f t="shared" si="97"/>
        <v>3.7174866430287364E-09</v>
      </c>
      <c r="GL103" s="4">
        <v>7.5131E-07</v>
      </c>
      <c r="GM103" s="4">
        <v>5.88936524779</v>
      </c>
      <c r="GN103" s="4">
        <v>43.2408450685</v>
      </c>
      <c r="GO103">
        <f t="shared" si="102"/>
        <v>5.557921894087715E-07</v>
      </c>
      <c r="GP103">
        <f t="shared" si="103"/>
        <v>5.557817300064107E-07</v>
      </c>
      <c r="GQ103">
        <f t="shared" si="104"/>
        <v>5.557817300014393E-07</v>
      </c>
      <c r="GR103">
        <f t="shared" si="105"/>
        <v>5.557817300014393E-07</v>
      </c>
      <c r="GT103" s="4">
        <v>6.412E-08</v>
      </c>
      <c r="GU103" s="4">
        <v>2.41743702679</v>
      </c>
      <c r="GV103" s="4">
        <v>1059.3819301892</v>
      </c>
      <c r="GW103">
        <f t="shared" si="106"/>
        <v>-5.863773058973239E-08</v>
      </c>
      <c r="GX103">
        <f t="shared" si="107"/>
        <v>-5.865087279101603E-08</v>
      </c>
      <c r="GY103">
        <f t="shared" si="108"/>
        <v>-5.865087279723776E-08</v>
      </c>
      <c r="GZ103">
        <f t="shared" si="109"/>
        <v>-5.865087279723776E-08</v>
      </c>
    </row>
    <row r="104" spans="1:208" ht="12.75">
      <c r="A104">
        <f>SUM(GQ1:GQ607)</f>
        <v>29.94715291507138</v>
      </c>
      <c r="B104">
        <f>SUM(GY1:GY250)</f>
        <v>-0.002235101537059765</v>
      </c>
      <c r="C104">
        <f>SUM(HG1:HG72)</f>
        <v>-3.367430422884041E-05</v>
      </c>
      <c r="D104">
        <f>SUM(HO1:HO22)</f>
        <v>6.218631896603581E-07</v>
      </c>
      <c r="E104">
        <f>SUM(HW1:HW7)</f>
        <v>-3.7073930052616055E-08</v>
      </c>
      <c r="F104">
        <f>SUM(IE1:IE1)</f>
        <v>0</v>
      </c>
      <c r="M104" s="4">
        <v>7.871E-08</v>
      </c>
      <c r="N104" s="4">
        <v>0.99590177926</v>
      </c>
      <c r="O104" s="4">
        <v>5643.1785636774</v>
      </c>
      <c r="P104">
        <f t="shared" si="78"/>
        <v>2.7926041784979507E-08</v>
      </c>
      <c r="R104" s="4">
        <v>6.36E-09</v>
      </c>
      <c r="S104" s="4">
        <v>4.28242193632</v>
      </c>
      <c r="T104" s="4">
        <v>28.4491874678</v>
      </c>
      <c r="U104">
        <f t="shared" si="79"/>
        <v>-6.157234498384772E-09</v>
      </c>
      <c r="W104" s="4">
        <v>5.6E-10</v>
      </c>
      <c r="X104" s="4">
        <v>4.34024451468</v>
      </c>
      <c r="Y104" s="4">
        <v>90955.5516944961</v>
      </c>
      <c r="Z104">
        <f t="shared" si="80"/>
        <v>5.117840427429138E-10</v>
      </c>
      <c r="AQ104" s="4">
        <v>3.06E-09</v>
      </c>
      <c r="AR104" s="4">
        <v>2.79682380531</v>
      </c>
      <c r="AS104" s="4">
        <v>1748.016413067</v>
      </c>
      <c r="AT104">
        <f t="shared" si="81"/>
        <v>1.7760193524259243E-09</v>
      </c>
      <c r="BP104" s="4">
        <v>2.978E-08</v>
      </c>
      <c r="BQ104" s="4">
        <v>1.74971565805</v>
      </c>
      <c r="BR104" s="4">
        <v>6283.0085396886</v>
      </c>
      <c r="BS104">
        <f t="shared" si="83"/>
        <v>-1.3911635525940326E-08</v>
      </c>
      <c r="BU104" s="4">
        <v>2.25E-09</v>
      </c>
      <c r="BV104" s="4">
        <v>1.64458698399</v>
      </c>
      <c r="BW104" s="4">
        <v>4732.0306273434</v>
      </c>
      <c r="BX104">
        <f t="shared" si="84"/>
        <v>-1.6457620561188537E-09</v>
      </c>
      <c r="BZ104" s="4">
        <v>2.5E-10</v>
      </c>
      <c r="CA104" s="4">
        <v>2.42188933855</v>
      </c>
      <c r="CB104" s="4">
        <v>5729.506447149</v>
      </c>
      <c r="CC104">
        <f t="shared" si="85"/>
        <v>-2.49852017341484E-10</v>
      </c>
      <c r="CT104" s="4">
        <v>5.916E-08</v>
      </c>
      <c r="CU104" s="4">
        <v>0.68957324226</v>
      </c>
      <c r="CV104" s="4">
        <v>62.2514255951</v>
      </c>
      <c r="CW104">
        <f t="shared" si="86"/>
        <v>3.4907844010497505E-08</v>
      </c>
      <c r="CX104">
        <f t="shared" si="87"/>
        <v>3.490642132264216E-08</v>
      </c>
      <c r="CY104">
        <f t="shared" si="88"/>
        <v>3.49064213219661E-08</v>
      </c>
      <c r="CZ104">
        <f t="shared" si="89"/>
        <v>3.49064213219661E-08</v>
      </c>
      <c r="DB104" s="4">
        <v>4.24E-09</v>
      </c>
      <c r="DC104" s="4">
        <v>5.27159202779</v>
      </c>
      <c r="DD104" s="4">
        <v>181.7583419392</v>
      </c>
      <c r="DE104">
        <f t="shared" si="90"/>
        <v>-3.7407033359792745E-09</v>
      </c>
      <c r="DF104">
        <f t="shared" si="91"/>
        <v>-3.7405297200864814E-09</v>
      </c>
      <c r="DG104">
        <f t="shared" si="92"/>
        <v>-3.740529720003862E-09</v>
      </c>
      <c r="DH104">
        <f t="shared" si="93"/>
        <v>-3.740529720003862E-09</v>
      </c>
      <c r="EP104" s="4">
        <v>3.41E-09</v>
      </c>
      <c r="EQ104" s="4">
        <v>4.7919405168</v>
      </c>
      <c r="ER104" s="4">
        <v>110.2063212194</v>
      </c>
      <c r="ES104">
        <f t="shared" si="94"/>
        <v>-3.2197179273963405E-09</v>
      </c>
      <c r="ET104">
        <f t="shared" si="95"/>
        <v>-3.2196586968669753E-09</v>
      </c>
      <c r="EU104">
        <f t="shared" si="96"/>
        <v>-3.2196586968388793E-09</v>
      </c>
      <c r="EV104">
        <f t="shared" si="97"/>
        <v>-3.2196586968388793E-09</v>
      </c>
      <c r="GL104" s="4">
        <v>9.3718E-07</v>
      </c>
      <c r="GM104" s="4">
        <v>6.09873565184</v>
      </c>
      <c r="GN104" s="4">
        <v>526.722019678</v>
      </c>
      <c r="GO104">
        <f t="shared" si="102"/>
        <v>-5.096771439993955E-07</v>
      </c>
      <c r="GP104">
        <f t="shared" si="103"/>
        <v>-5.094789186940318E-07</v>
      </c>
      <c r="GQ104">
        <f t="shared" si="104"/>
        <v>-5.094789186003136E-07</v>
      </c>
      <c r="GR104">
        <f t="shared" si="105"/>
        <v>-5.094789186003136E-07</v>
      </c>
      <c r="GT104" s="4">
        <v>6.751E-08</v>
      </c>
      <c r="GU104" s="4">
        <v>1.9686089447</v>
      </c>
      <c r="GV104" s="4">
        <v>45.2465826386</v>
      </c>
      <c r="GW104">
        <f t="shared" si="106"/>
        <v>-1.8918866405112336E-08</v>
      </c>
      <c r="GX104">
        <f t="shared" si="107"/>
        <v>-1.892026938730906E-08</v>
      </c>
      <c r="GY104">
        <f t="shared" si="108"/>
        <v>-1.892026938797581E-08</v>
      </c>
      <c r="GZ104">
        <f t="shared" si="109"/>
        <v>-1.892026938797581E-08</v>
      </c>
    </row>
    <row r="105" spans="13:208" ht="12.75">
      <c r="M105" s="4">
        <v>8.123E-08</v>
      </c>
      <c r="N105" s="4">
        <v>6.2705301365</v>
      </c>
      <c r="O105" s="4">
        <v>426.598190876</v>
      </c>
      <c r="P105">
        <f t="shared" si="78"/>
        <v>4.682484836248665E-08</v>
      </c>
      <c r="R105" s="4">
        <v>6.08E-09</v>
      </c>
      <c r="S105" s="4">
        <v>5.63278508906</v>
      </c>
      <c r="T105" s="4">
        <v>10984.1923516998</v>
      </c>
      <c r="U105">
        <f t="shared" si="79"/>
        <v>-2.4482934876687995E-09</v>
      </c>
      <c r="W105" s="4">
        <v>4.1E-10</v>
      </c>
      <c r="X105" s="4">
        <v>5.81722212845</v>
      </c>
      <c r="Y105" s="4">
        <v>709.9330485583</v>
      </c>
      <c r="Z105">
        <f t="shared" si="80"/>
        <v>4.0268220627774315E-10</v>
      </c>
      <c r="AQ105" s="4">
        <v>2.36E-09</v>
      </c>
      <c r="AR105" s="4">
        <v>2.46093023714</v>
      </c>
      <c r="AS105" s="4">
        <v>11371.7046897582</v>
      </c>
      <c r="AT105">
        <f t="shared" si="81"/>
        <v>6.387359860611654E-10</v>
      </c>
      <c r="BP105" s="4">
        <v>2.287E-08</v>
      </c>
      <c r="BQ105" s="4">
        <v>1.06975704977</v>
      </c>
      <c r="BR105" s="4">
        <v>14314.1681130498</v>
      </c>
      <c r="BS105">
        <f t="shared" si="83"/>
        <v>8.337467965580379E-09</v>
      </c>
      <c r="BU105" s="4">
        <v>2.36E-09</v>
      </c>
      <c r="BV105" s="4">
        <v>5.58826125715</v>
      </c>
      <c r="BW105" s="4">
        <v>6069.7767545534</v>
      </c>
      <c r="BX105">
        <f t="shared" si="84"/>
        <v>3.3937647840303705E-10</v>
      </c>
      <c r="BZ105" s="4">
        <v>2E-10</v>
      </c>
      <c r="CA105" s="4">
        <v>1.78208352927</v>
      </c>
      <c r="CB105" s="4">
        <v>17789.845619785</v>
      </c>
      <c r="CC105">
        <f t="shared" si="85"/>
        <v>1.970269568021452E-10</v>
      </c>
      <c r="CT105" s="4">
        <v>5.925E-08</v>
      </c>
      <c r="CU105" s="4">
        <v>4.0250459262</v>
      </c>
      <c r="CV105" s="4">
        <v>255.0554677982</v>
      </c>
      <c r="CW105">
        <f t="shared" si="86"/>
        <v>4.810059701671904E-08</v>
      </c>
      <c r="CX105">
        <f t="shared" si="87"/>
        <v>4.809637461701191E-08</v>
      </c>
      <c r="CY105">
        <f t="shared" si="88"/>
        <v>4.809637461500567E-08</v>
      </c>
      <c r="CZ105">
        <f t="shared" si="89"/>
        <v>4.809637461500567E-08</v>
      </c>
      <c r="DB105" s="4">
        <v>3.61E-09</v>
      </c>
      <c r="DC105" s="4">
        <v>0.29018303419</v>
      </c>
      <c r="DD105" s="4">
        <v>72.0732855816</v>
      </c>
      <c r="DE105">
        <f t="shared" si="90"/>
        <v>-7.113153732506079E-10</v>
      </c>
      <c r="DF105">
        <f t="shared" si="91"/>
        <v>-7.111933214713945E-10</v>
      </c>
      <c r="DG105">
        <f t="shared" si="92"/>
        <v>-7.111933214134537E-10</v>
      </c>
      <c r="DH105">
        <f t="shared" si="93"/>
        <v>-7.111933214134537E-10</v>
      </c>
      <c r="EP105" s="4">
        <v>4.27E-09</v>
      </c>
      <c r="EQ105" s="4">
        <v>5.15774894584</v>
      </c>
      <c r="ER105" s="4">
        <v>31.5407534988</v>
      </c>
      <c r="ES105">
        <f t="shared" si="94"/>
        <v>-2.2243055862890355E-09</v>
      </c>
      <c r="ET105">
        <f t="shared" si="95"/>
        <v>-2.2243605931203832E-09</v>
      </c>
      <c r="EU105">
        <f t="shared" si="96"/>
        <v>-2.224360593146489E-09</v>
      </c>
      <c r="EV105">
        <f t="shared" si="97"/>
        <v>-2.224360593146489E-09</v>
      </c>
      <c r="GL105" s="4">
        <v>9.4822E-07</v>
      </c>
      <c r="GM105" s="4">
        <v>0.2066294394</v>
      </c>
      <c r="GN105" s="4">
        <v>456.3938392356</v>
      </c>
      <c r="GO105">
        <f t="shared" si="102"/>
        <v>8.951203475991919E-07</v>
      </c>
      <c r="GP105">
        <f t="shared" si="103"/>
        <v>8.950520062029249E-07</v>
      </c>
      <c r="GQ105">
        <f t="shared" si="104"/>
        <v>8.950520061704666E-07</v>
      </c>
      <c r="GR105">
        <f t="shared" si="105"/>
        <v>8.950520061704666E-07</v>
      </c>
      <c r="GT105" s="4">
        <v>6.431E-08</v>
      </c>
      <c r="GU105" s="4">
        <v>4.07813226506</v>
      </c>
      <c r="GV105" s="4">
        <v>35.685355083</v>
      </c>
      <c r="GW105">
        <f t="shared" si="106"/>
        <v>1.4418888639488063E-08</v>
      </c>
      <c r="GX105">
        <f t="shared" si="107"/>
        <v>1.4419958747566511E-08</v>
      </c>
      <c r="GY105">
        <f t="shared" si="108"/>
        <v>1.441995874807595E-08</v>
      </c>
      <c r="GZ105">
        <f t="shared" si="109"/>
        <v>1.441995874807595E-08</v>
      </c>
    </row>
    <row r="106" spans="1:208" ht="12.75">
      <c r="A106" s="5" t="s">
        <v>20</v>
      </c>
      <c r="B106" s="5" t="s">
        <v>21</v>
      </c>
      <c r="C106" s="5" t="s">
        <v>22</v>
      </c>
      <c r="D106" s="5" t="s">
        <v>23</v>
      </c>
      <c r="E106" s="5" t="s">
        <v>27</v>
      </c>
      <c r="F106" s="5" t="s">
        <v>29</v>
      </c>
      <c r="M106" s="4">
        <v>9.048E-08</v>
      </c>
      <c r="N106" s="4">
        <v>5.33686335897</v>
      </c>
      <c r="O106" s="4">
        <v>6386.16862421</v>
      </c>
      <c r="P106">
        <f t="shared" si="78"/>
        <v>7.280711823841525E-08</v>
      </c>
      <c r="R106" s="4">
        <v>7.04E-09</v>
      </c>
      <c r="S106" s="4">
        <v>5.60738823665</v>
      </c>
      <c r="T106" s="4">
        <v>3738.761430108</v>
      </c>
      <c r="U106">
        <f t="shared" si="79"/>
        <v>-3.987541095256431E-09</v>
      </c>
      <c r="W106" s="4">
        <v>5.3E-10</v>
      </c>
      <c r="X106" s="4">
        <v>6.17052087143</v>
      </c>
      <c r="Y106" s="4">
        <v>233141.314404361</v>
      </c>
      <c r="Z106">
        <f t="shared" si="80"/>
        <v>-5.274218593675868E-10</v>
      </c>
      <c r="AQ106" s="4">
        <v>3.16E-09</v>
      </c>
      <c r="AR106" s="4">
        <v>1.62662805006</v>
      </c>
      <c r="AS106" s="4">
        <v>250908.490120415</v>
      </c>
      <c r="AT106">
        <f t="shared" si="81"/>
        <v>-2.556241488221913E-09</v>
      </c>
      <c r="BP106" s="4">
        <v>2.863E-08</v>
      </c>
      <c r="BQ106" s="4">
        <v>5.92838131397</v>
      </c>
      <c r="BR106" s="4">
        <v>14712.317116458</v>
      </c>
      <c r="BS106">
        <f t="shared" si="83"/>
        <v>2.7919000062762802E-08</v>
      </c>
      <c r="BU106" s="4">
        <v>1.87E-09</v>
      </c>
      <c r="BV106" s="4">
        <v>2.72805985443</v>
      </c>
      <c r="BW106" s="4">
        <v>6062.6632075526</v>
      </c>
      <c r="BX106">
        <f t="shared" si="84"/>
        <v>-1.3207050314123814E-09</v>
      </c>
      <c r="BZ106" s="4">
        <v>2.1E-10</v>
      </c>
      <c r="CA106" s="4">
        <v>4.303630874</v>
      </c>
      <c r="CB106" s="4">
        <v>16858.4825329332</v>
      </c>
      <c r="CC106">
        <f t="shared" si="85"/>
        <v>-2.691116814432113E-12</v>
      </c>
      <c r="CT106" s="4">
        <v>4.606E-08</v>
      </c>
      <c r="CU106" s="4">
        <v>1.17779101436</v>
      </c>
      <c r="CV106" s="4">
        <v>43.2408450685</v>
      </c>
      <c r="CW106">
        <f t="shared" si="86"/>
        <v>3.096444924442311E-08</v>
      </c>
      <c r="CX106">
        <f t="shared" si="87"/>
        <v>3.096515473090979E-08</v>
      </c>
      <c r="CY106">
        <f t="shared" si="88"/>
        <v>3.096515473124511E-08</v>
      </c>
      <c r="CZ106">
        <f t="shared" si="89"/>
        <v>3.096515473124511E-08</v>
      </c>
      <c r="DB106" s="4">
        <v>3.9E-09</v>
      </c>
      <c r="DC106" s="4">
        <v>5.49512204296</v>
      </c>
      <c r="DD106" s="4">
        <v>350.3321196004</v>
      </c>
      <c r="DE106">
        <f t="shared" si="90"/>
        <v>1.820507581833007E-09</v>
      </c>
      <c r="DF106">
        <f t="shared" si="91"/>
        <v>1.8199294126425602E-09</v>
      </c>
      <c r="DG106">
        <f t="shared" si="92"/>
        <v>1.81992941236806E-09</v>
      </c>
      <c r="DH106">
        <f t="shared" si="93"/>
        <v>1.81992941236806E-09</v>
      </c>
      <c r="EP106" s="4">
        <v>3.02E-09</v>
      </c>
      <c r="EQ106" s="4">
        <v>3.4570630628</v>
      </c>
      <c r="ER106" s="4">
        <v>100.3844612329</v>
      </c>
      <c r="ES106">
        <f t="shared" si="94"/>
        <v>-2.0014323543297831E-10</v>
      </c>
      <c r="ET106">
        <f t="shared" si="95"/>
        <v>-2.0028797149217532E-10</v>
      </c>
      <c r="EU106">
        <f t="shared" si="96"/>
        <v>-2.00287971560691E-10</v>
      </c>
      <c r="EV106">
        <f t="shared" si="97"/>
        <v>-2.00287971560691E-10</v>
      </c>
      <c r="GL106" s="4">
        <v>7.0036E-07</v>
      </c>
      <c r="GM106" s="4">
        <v>2.39683345663</v>
      </c>
      <c r="GN106" s="4">
        <v>426.598190876</v>
      </c>
      <c r="GO106">
        <f t="shared" si="102"/>
        <v>8.226254019086737E-08</v>
      </c>
      <c r="GP106">
        <f t="shared" si="103"/>
        <v>8.240450419596007E-08</v>
      </c>
      <c r="GQ106">
        <f t="shared" si="104"/>
        <v>8.240450426332657E-08</v>
      </c>
      <c r="GR106">
        <f t="shared" si="105"/>
        <v>8.240450426332657E-08</v>
      </c>
      <c r="GT106" s="4">
        <v>5.517E-08</v>
      </c>
      <c r="GU106" s="4">
        <v>3.8132579089</v>
      </c>
      <c r="GV106" s="4">
        <v>815.0633461142</v>
      </c>
      <c r="GW106">
        <f t="shared" si="106"/>
        <v>3.461659169269954E-08</v>
      </c>
      <c r="GX106">
        <f t="shared" si="107"/>
        <v>3.459983581894418E-08</v>
      </c>
      <c r="GY106">
        <f t="shared" si="108"/>
        <v>3.45998358110104E-08</v>
      </c>
      <c r="GZ106">
        <f t="shared" si="109"/>
        <v>3.45998358110104E-08</v>
      </c>
    </row>
    <row r="107" spans="1:208" ht="12.75">
      <c r="A107">
        <f>((((F98*C95+E98)*C95+D98)*C95+C98)*C95+B98)*C95+A98</f>
        <v>-301.64714649168474</v>
      </c>
      <c r="B107">
        <f>DEGREES(A107)</f>
        <v>-17283.108396138014</v>
      </c>
      <c r="C107">
        <f>((((F101*C95+E101)*C95+D101)*C95+C101)*C95+B101)*C95+A101</f>
        <v>-0.03206077599541518</v>
      </c>
      <c r="D107">
        <f>DEGREES(C107)</f>
        <v>-1.8369471524516305</v>
      </c>
      <c r="E107">
        <f>((((F104*C95+E104)*C95+D104)*C95+C104)*C95+B104)*C95+A104</f>
        <v>29.962408070022335</v>
      </c>
      <c r="F107">
        <f>SQRT(D111*D111+E111*E111+F111*F111)</f>
        <v>30.259328868483202</v>
      </c>
      <c r="M107" s="4">
        <v>8.62E-08</v>
      </c>
      <c r="N107" s="4">
        <v>4.16538210888</v>
      </c>
      <c r="O107" s="4">
        <v>7058.5984613154</v>
      </c>
      <c r="P107">
        <f t="shared" si="78"/>
        <v>-7.884541431226332E-08</v>
      </c>
      <c r="R107" s="4">
        <v>6.85E-09</v>
      </c>
      <c r="S107" s="4">
        <v>0.38876148682</v>
      </c>
      <c r="T107" s="4">
        <v>15.252471185</v>
      </c>
      <c r="U107">
        <f t="shared" si="79"/>
        <v>-4.291829570511888E-09</v>
      </c>
      <c r="W107" s="4">
        <v>3.7E-10</v>
      </c>
      <c r="X107" s="4">
        <v>3.12495025087</v>
      </c>
      <c r="Y107" s="4">
        <v>16200.7727245012</v>
      </c>
      <c r="Z107">
        <f t="shared" si="80"/>
        <v>-3.629505412543005E-10</v>
      </c>
      <c r="AQ107" s="4">
        <v>2.16E-09</v>
      </c>
      <c r="AR107" s="4">
        <v>3.68721275185</v>
      </c>
      <c r="AS107" s="4">
        <v>5849.3641121146</v>
      </c>
      <c r="AT107">
        <f t="shared" si="81"/>
        <v>1.7267821221460302E-09</v>
      </c>
      <c r="BP107" s="4">
        <v>3.071E-08</v>
      </c>
      <c r="BQ107" s="4">
        <v>0.23793217002</v>
      </c>
      <c r="BR107" s="4">
        <v>35371.8872659764</v>
      </c>
      <c r="BS107">
        <f t="shared" si="83"/>
        <v>2.4358775382990326E-08</v>
      </c>
      <c r="BU107" s="4">
        <v>1.84E-09</v>
      </c>
      <c r="BV107" s="4">
        <v>6.04216273598</v>
      </c>
      <c r="BW107" s="4">
        <v>6283.0085396886</v>
      </c>
      <c r="BX107">
        <f t="shared" si="84"/>
        <v>-1.135089360134693E-09</v>
      </c>
      <c r="BZ107" s="4">
        <v>2.1E-10</v>
      </c>
      <c r="CA107" s="4">
        <v>0.49258939822</v>
      </c>
      <c r="CB107" s="4">
        <v>29088.811415985</v>
      </c>
      <c r="CC107">
        <f t="shared" si="85"/>
        <v>1.0834369368805632E-10</v>
      </c>
      <c r="CT107" s="4">
        <v>5.357E-08</v>
      </c>
      <c r="CU107" s="4">
        <v>3.63061058987</v>
      </c>
      <c r="CV107" s="4">
        <v>5.4166259714</v>
      </c>
      <c r="CW107">
        <f t="shared" si="86"/>
        <v>-2.2408338052183804E-08</v>
      </c>
      <c r="CX107">
        <f t="shared" si="87"/>
        <v>-2.240846416046726E-08</v>
      </c>
      <c r="CY107">
        <f t="shared" si="88"/>
        <v>-2.240846416052707E-08</v>
      </c>
      <c r="CZ107">
        <f t="shared" si="89"/>
        <v>-2.240846416052707E-08</v>
      </c>
      <c r="DB107" s="4">
        <v>3.78E-09</v>
      </c>
      <c r="DC107" s="4">
        <v>2.74122401337</v>
      </c>
      <c r="DD107" s="4">
        <v>488.3765357191</v>
      </c>
      <c r="DE107">
        <f t="shared" si="90"/>
        <v>-2.6030378171679763E-09</v>
      </c>
      <c r="DF107">
        <f t="shared" si="91"/>
        <v>-2.6036782319990085E-09</v>
      </c>
      <c r="DG107">
        <f t="shared" si="92"/>
        <v>-2.6036782323030677E-09</v>
      </c>
      <c r="DH107">
        <f t="shared" si="93"/>
        <v>-2.6036782323030677E-09</v>
      </c>
      <c r="EP107" s="4">
        <v>2.98E-09</v>
      </c>
      <c r="EQ107" s="4">
        <v>2.26790695187</v>
      </c>
      <c r="ER107" s="4">
        <v>639.897286314</v>
      </c>
      <c r="ES107">
        <f t="shared" si="94"/>
        <v>-1.9616909987007755E-09</v>
      </c>
      <c r="ET107">
        <f t="shared" si="95"/>
        <v>-1.9623777342454532E-09</v>
      </c>
      <c r="EU107">
        <f t="shared" si="96"/>
        <v>-1.9623777345718012E-09</v>
      </c>
      <c r="EV107">
        <f t="shared" si="97"/>
        <v>-1.9623777345718012E-09</v>
      </c>
      <c r="GL107" s="4">
        <v>7.7187E-07</v>
      </c>
      <c r="GM107" s="4">
        <v>4.2107675324</v>
      </c>
      <c r="GN107" s="4">
        <v>105.4922706636</v>
      </c>
      <c r="GO107">
        <f t="shared" si="102"/>
        <v>-4.771854692804771E-07</v>
      </c>
      <c r="GP107">
        <f t="shared" si="103"/>
        <v>-4.771548455131413E-07</v>
      </c>
      <c r="GQ107">
        <f t="shared" si="104"/>
        <v>-4.771548454985874E-07</v>
      </c>
      <c r="GR107">
        <f t="shared" si="105"/>
        <v>-4.771548454985874E-07</v>
      </c>
      <c r="GT107" s="4">
        <v>5.562E-08</v>
      </c>
      <c r="GU107" s="4">
        <v>0.4161960215</v>
      </c>
      <c r="GV107" s="4">
        <v>563.6312150384</v>
      </c>
      <c r="GW107">
        <f t="shared" si="106"/>
        <v>-5.219516952243213E-08</v>
      </c>
      <c r="GX107">
        <f t="shared" si="107"/>
        <v>-5.2189985422442527E-08</v>
      </c>
      <c r="GY107">
        <f t="shared" si="108"/>
        <v>-5.21899854199765E-08</v>
      </c>
      <c r="GZ107">
        <f t="shared" si="109"/>
        <v>-5.21899854199765E-08</v>
      </c>
    </row>
    <row r="108" spans="1:208" ht="12.75">
      <c r="A108">
        <f>RADIANS(B108)</f>
        <v>6.228933560114973</v>
      </c>
      <c r="B108">
        <f>B107-INT(B107/360)*360</f>
        <v>356.89160386198637</v>
      </c>
      <c r="C108">
        <f>RADIANS(D108)</f>
        <v>6.251124531184171</v>
      </c>
      <c r="D108">
        <f>D107-INT(D107/360)*360</f>
        <v>358.1630528475484</v>
      </c>
      <c r="M108" s="4">
        <v>6.297E-08</v>
      </c>
      <c r="N108" s="4">
        <v>4.71724819317</v>
      </c>
      <c r="O108" s="4">
        <v>6836.6452528338</v>
      </c>
      <c r="P108">
        <f t="shared" si="78"/>
        <v>9.170378964426432E-10</v>
      </c>
      <c r="R108" s="4">
        <v>6.01E-09</v>
      </c>
      <c r="S108" s="4">
        <v>0.73489602442</v>
      </c>
      <c r="T108" s="4">
        <v>419.4846438752</v>
      </c>
      <c r="U108">
        <f t="shared" si="79"/>
        <v>5.942841650859788E-09</v>
      </c>
      <c r="W108" s="4">
        <v>3.5E-10</v>
      </c>
      <c r="X108" s="4">
        <v>5.76973458495</v>
      </c>
      <c r="Y108" s="4">
        <v>12569.6748183318</v>
      </c>
      <c r="Z108">
        <f t="shared" si="80"/>
        <v>3.331860683991451E-10</v>
      </c>
      <c r="AQ108" s="4">
        <v>2.3E-09</v>
      </c>
      <c r="AR108" s="4">
        <v>0.36165162947</v>
      </c>
      <c r="AS108" s="4">
        <v>5863.5912061162</v>
      </c>
      <c r="AT108">
        <f t="shared" si="81"/>
        <v>-2.2247301450053446E-09</v>
      </c>
      <c r="BP108" s="4">
        <v>2.656E-08</v>
      </c>
      <c r="BQ108" s="4">
        <v>0.8995930178</v>
      </c>
      <c r="BR108" s="4">
        <v>12352.8526045448</v>
      </c>
      <c r="BS108">
        <f t="shared" si="83"/>
        <v>-1.3549816785936775E-08</v>
      </c>
      <c r="BU108" s="4">
        <v>2.3E-09</v>
      </c>
      <c r="BV108" s="4">
        <v>3.62591335086</v>
      </c>
      <c r="BW108" s="4">
        <v>6284.0561710596</v>
      </c>
      <c r="BX108">
        <f t="shared" si="84"/>
        <v>-1.4949433526195776E-09</v>
      </c>
      <c r="BZ108" s="4">
        <v>2.5E-10</v>
      </c>
      <c r="CA108" s="4">
        <v>1.33030250444</v>
      </c>
      <c r="CB108" s="4">
        <v>6282.0955289232</v>
      </c>
      <c r="CC108">
        <f t="shared" si="85"/>
        <v>2.8754235198029636E-11</v>
      </c>
      <c r="CT108" s="4">
        <v>5.918E-08</v>
      </c>
      <c r="CU108" s="4">
        <v>2.57693824084</v>
      </c>
      <c r="CV108" s="4">
        <v>10175.1525105732</v>
      </c>
      <c r="CW108">
        <f t="shared" si="86"/>
        <v>-1.0149550644126104E-08</v>
      </c>
      <c r="CX108">
        <f t="shared" si="87"/>
        <v>-9.865578875899941E-09</v>
      </c>
      <c r="CY108">
        <f t="shared" si="88"/>
        <v>-9.865578740887996E-09</v>
      </c>
      <c r="CZ108">
        <f t="shared" si="89"/>
        <v>-9.865578740887996E-09</v>
      </c>
      <c r="DB108" s="4">
        <v>3.72E-09</v>
      </c>
      <c r="DC108" s="4">
        <v>0.39980033572</v>
      </c>
      <c r="DD108" s="4">
        <v>494.7393231945</v>
      </c>
      <c r="DE108">
        <f t="shared" si="90"/>
        <v>2.0856359383123294E-09</v>
      </c>
      <c r="DF108">
        <f t="shared" si="91"/>
        <v>2.0863650612250136E-09</v>
      </c>
      <c r="DG108">
        <f t="shared" si="92"/>
        <v>2.0863650615723513E-09</v>
      </c>
      <c r="DH108">
        <f t="shared" si="93"/>
        <v>2.0863650615723513E-09</v>
      </c>
      <c r="EP108" s="4">
        <v>2.79E-09</v>
      </c>
      <c r="EQ108" s="4">
        <v>0.25689162963</v>
      </c>
      <c r="ER108" s="4">
        <v>39.5056337615</v>
      </c>
      <c r="ES108">
        <f t="shared" si="94"/>
        <v>-1.4344394159310074E-10</v>
      </c>
      <c r="ET108">
        <f t="shared" si="95"/>
        <v>-1.4349660974651763E-10</v>
      </c>
      <c r="EU108">
        <f t="shared" si="96"/>
        <v>-1.434966097715422E-10</v>
      </c>
      <c r="EV108">
        <f t="shared" si="97"/>
        <v>-1.434966097715422E-10</v>
      </c>
      <c r="GL108" s="4">
        <v>8.9874E-07</v>
      </c>
      <c r="GM108" s="4">
        <v>3.25100749923</v>
      </c>
      <c r="GN108" s="4">
        <v>258.0244132148</v>
      </c>
      <c r="GO108">
        <f t="shared" si="102"/>
        <v>8.98626612799708E-07</v>
      </c>
      <c r="GP108">
        <f t="shared" si="103"/>
        <v>8.986248434843676E-07</v>
      </c>
      <c r="GQ108">
        <f t="shared" si="104"/>
        <v>8.986248434835237E-07</v>
      </c>
      <c r="GR108">
        <f t="shared" si="105"/>
        <v>8.986248434835237E-07</v>
      </c>
      <c r="GT108" s="4">
        <v>6.115E-08</v>
      </c>
      <c r="GU108" s="4">
        <v>2.10934525342</v>
      </c>
      <c r="GV108" s="4">
        <v>697.743477894</v>
      </c>
      <c r="GW108">
        <f t="shared" si="106"/>
        <v>5.921960974771184E-08</v>
      </c>
      <c r="GX108">
        <f t="shared" si="107"/>
        <v>5.921451739900211E-08</v>
      </c>
      <c r="GY108">
        <f t="shared" si="108"/>
        <v>5.921451739657281E-08</v>
      </c>
      <c r="GZ108">
        <f t="shared" si="109"/>
        <v>5.921451739657281E-08</v>
      </c>
    </row>
    <row r="109" spans="13:208" ht="12.75">
      <c r="M109" s="4">
        <v>7.575E-08</v>
      </c>
      <c r="N109" s="4">
        <v>3.97382858911</v>
      </c>
      <c r="O109" s="4">
        <v>11499.6562227928</v>
      </c>
      <c r="P109">
        <f t="shared" si="78"/>
        <v>5.359811058899571E-08</v>
      </c>
      <c r="R109" s="4">
        <v>7.16E-09</v>
      </c>
      <c r="S109" s="4">
        <v>2.65279791438</v>
      </c>
      <c r="T109" s="4">
        <v>6309.3741697912</v>
      </c>
      <c r="U109">
        <f t="shared" si="79"/>
        <v>1.2066533004385333E-10</v>
      </c>
      <c r="W109" s="4">
        <v>3.7E-10</v>
      </c>
      <c r="X109" s="4">
        <v>0.31656444326</v>
      </c>
      <c r="Y109" s="4">
        <v>24356.7807886416</v>
      </c>
      <c r="Z109">
        <f t="shared" si="80"/>
        <v>-1.3744532254173995E-10</v>
      </c>
      <c r="AQ109" s="4">
        <v>2.33E-09</v>
      </c>
      <c r="AR109" s="4">
        <v>5.03509933858</v>
      </c>
      <c r="AS109" s="4">
        <v>20426.571092422</v>
      </c>
      <c r="AT109">
        <f t="shared" si="81"/>
        <v>-2.1267692983444533E-09</v>
      </c>
      <c r="BP109" s="4">
        <v>2.415E-08</v>
      </c>
      <c r="BQ109" s="4">
        <v>2.79975176257</v>
      </c>
      <c r="BR109" s="4">
        <v>709.9330485583</v>
      </c>
      <c r="BS109">
        <f t="shared" si="83"/>
        <v>-2.297412296200929E-08</v>
      </c>
      <c r="BU109" s="4">
        <v>1.63E-09</v>
      </c>
      <c r="BV109" s="4">
        <v>2.19117396803</v>
      </c>
      <c r="BW109" s="4">
        <v>18073.7049386502</v>
      </c>
      <c r="BX109">
        <f t="shared" si="84"/>
        <v>-7.003624001257728E-10</v>
      </c>
      <c r="BZ109" s="4">
        <v>2.7E-10</v>
      </c>
      <c r="CA109" s="4">
        <v>2.54785812264</v>
      </c>
      <c r="CB109" s="4">
        <v>3496.032826134</v>
      </c>
      <c r="CC109">
        <f t="shared" si="85"/>
        <v>6.327643879443544E-11</v>
      </c>
      <c r="CT109" s="4">
        <v>5.482E-08</v>
      </c>
      <c r="CU109" s="4">
        <v>3.0797973728</v>
      </c>
      <c r="CV109" s="4">
        <v>329.8370663655</v>
      </c>
      <c r="CW109">
        <f t="shared" si="86"/>
        <v>-5.3309671955591234E-08</v>
      </c>
      <c r="CX109">
        <f t="shared" si="87"/>
        <v>-5.3311688112762645E-08</v>
      </c>
      <c r="CY109">
        <f t="shared" si="88"/>
        <v>-5.331168811372089E-08</v>
      </c>
      <c r="CZ109">
        <f t="shared" si="89"/>
        <v>-5.331168811372089E-08</v>
      </c>
      <c r="DB109" s="4">
        <v>3.53E-09</v>
      </c>
      <c r="DC109" s="4">
        <v>1.10614174053</v>
      </c>
      <c r="DD109" s="4">
        <v>20.6069278195</v>
      </c>
      <c r="DE109">
        <f t="shared" si="90"/>
        <v>3.274272197506101E-09</v>
      </c>
      <c r="DF109">
        <f t="shared" si="91"/>
        <v>3.2742591910732943E-09</v>
      </c>
      <c r="DG109">
        <f t="shared" si="92"/>
        <v>3.2742591910671454E-09</v>
      </c>
      <c r="DH109">
        <f t="shared" si="93"/>
        <v>3.2742591910671454E-09</v>
      </c>
      <c r="EP109" s="4">
        <v>3.2E-09</v>
      </c>
      <c r="EQ109" s="4">
        <v>3.58085653166</v>
      </c>
      <c r="ER109" s="4">
        <v>45.2465826386</v>
      </c>
      <c r="ES109">
        <f t="shared" si="94"/>
        <v>3.1063004331075016E-09</v>
      </c>
      <c r="ET109">
        <f t="shared" si="95"/>
        <v>3.106283790524739E-09</v>
      </c>
      <c r="EU109">
        <f t="shared" si="96"/>
        <v>3.1062837905168294E-09</v>
      </c>
      <c r="EV109">
        <f t="shared" si="97"/>
        <v>3.1062837905168294E-09</v>
      </c>
      <c r="GL109" s="4">
        <v>6.9133E-07</v>
      </c>
      <c r="GM109" s="4">
        <v>4.93031154435</v>
      </c>
      <c r="GN109" s="4">
        <v>1028.3624415522</v>
      </c>
      <c r="GO109">
        <f t="shared" si="102"/>
        <v>-6.702894921630346E-07</v>
      </c>
      <c r="GP109">
        <f t="shared" si="103"/>
        <v>-6.702061269393671E-07</v>
      </c>
      <c r="GQ109">
        <f t="shared" si="104"/>
        <v>-6.702061268998813E-07</v>
      </c>
      <c r="GR109">
        <f t="shared" si="105"/>
        <v>-6.702061268998813E-07</v>
      </c>
      <c r="GT109" s="4">
        <v>6.216E-08</v>
      </c>
      <c r="GU109" s="4">
        <v>4.79301628209</v>
      </c>
      <c r="GV109" s="4">
        <v>143.6253063014</v>
      </c>
      <c r="GW109">
        <f t="shared" si="106"/>
        <v>4.9656310477889574E-08</v>
      </c>
      <c r="GX109">
        <f t="shared" si="107"/>
        <v>4.9653740778754137E-08</v>
      </c>
      <c r="GY109">
        <f t="shared" si="108"/>
        <v>4.9653740777529764E-08</v>
      </c>
      <c r="GZ109">
        <f t="shared" si="109"/>
        <v>4.9653740777529764E-08</v>
      </c>
    </row>
    <row r="110" spans="1:208" ht="12.75">
      <c r="A110" t="s">
        <v>188</v>
      </c>
      <c r="B110" t="s">
        <v>189</v>
      </c>
      <c r="C110" t="s">
        <v>190</v>
      </c>
      <c r="D110" t="s">
        <v>24</v>
      </c>
      <c r="E110" t="s">
        <v>25</v>
      </c>
      <c r="F110" t="s">
        <v>26</v>
      </c>
      <c r="M110" s="4">
        <v>7.756E-08</v>
      </c>
      <c r="N110" s="4">
        <v>2.95729056763</v>
      </c>
      <c r="O110" s="4">
        <v>23013.5395395872</v>
      </c>
      <c r="P110">
        <f t="shared" si="78"/>
        <v>-4.214788144388444E-08</v>
      </c>
      <c r="R110" s="4">
        <v>5.84E-09</v>
      </c>
      <c r="S110" s="4">
        <v>5.54502568227</v>
      </c>
      <c r="T110" s="4">
        <v>17298.1823273262</v>
      </c>
      <c r="U110">
        <f t="shared" si="79"/>
        <v>-4.300093034087356E-09</v>
      </c>
      <c r="W110" s="4">
        <v>3.5E-10</v>
      </c>
      <c r="X110" s="4">
        <v>0.96229051027</v>
      </c>
      <c r="Y110" s="4">
        <v>17298.1823273262</v>
      </c>
      <c r="Z110">
        <f t="shared" si="80"/>
        <v>2.681547077073444E-10</v>
      </c>
      <c r="AQ110" s="4">
        <v>2E-09</v>
      </c>
      <c r="AR110" s="4">
        <v>5.86073159059</v>
      </c>
      <c r="AS110" s="4">
        <v>4535.0594369244</v>
      </c>
      <c r="AT110">
        <f t="shared" si="81"/>
        <v>1.0482724846595442E-09</v>
      </c>
      <c r="BP110" s="4">
        <v>2.814E-08</v>
      </c>
      <c r="BQ110" s="4">
        <v>3.51488206882</v>
      </c>
      <c r="BR110" s="4">
        <v>21228.3920235458</v>
      </c>
      <c r="BS110">
        <f t="shared" si="83"/>
        <v>-9.122645508977632E-09</v>
      </c>
      <c r="BU110" s="4">
        <v>1.72E-09</v>
      </c>
      <c r="BV110" s="4">
        <v>0.9761295074</v>
      </c>
      <c r="BW110" s="4">
        <v>3930.2096962196</v>
      </c>
      <c r="BX110">
        <f t="shared" si="84"/>
        <v>8.966033067710176E-10</v>
      </c>
      <c r="BZ110" s="4">
        <v>2.2E-10</v>
      </c>
      <c r="CA110" s="4">
        <v>1.1123252195</v>
      </c>
      <c r="CB110" s="4">
        <v>12721.572099417</v>
      </c>
      <c r="CC110">
        <f t="shared" si="85"/>
        <v>1.8630250151458206E-10</v>
      </c>
      <c r="CT110" s="4">
        <v>3.956E-08</v>
      </c>
      <c r="CU110" s="4">
        <v>5.00418696742</v>
      </c>
      <c r="CV110" s="4">
        <v>184.7272873558</v>
      </c>
      <c r="CW110">
        <f t="shared" si="86"/>
        <v>-3.2102970770201424E-08</v>
      </c>
      <c r="CX110">
        <f t="shared" si="87"/>
        <v>-3.2105013893369014E-08</v>
      </c>
      <c r="CY110">
        <f t="shared" si="88"/>
        <v>-3.210501389434129E-08</v>
      </c>
      <c r="CZ110">
        <f t="shared" si="89"/>
        <v>-3.210501389434129E-08</v>
      </c>
      <c r="DB110" s="4">
        <v>2.96E-09</v>
      </c>
      <c r="DC110" s="4">
        <v>0.86351261285</v>
      </c>
      <c r="DD110" s="4">
        <v>149.5631971346</v>
      </c>
      <c r="DE110">
        <f t="shared" si="90"/>
        <v>-7.058084629776001E-10</v>
      </c>
      <c r="DF110">
        <f t="shared" si="91"/>
        <v>-7.060141756478078E-10</v>
      </c>
      <c r="DG110">
        <f t="shared" si="92"/>
        <v>-7.060141757451943E-10</v>
      </c>
      <c r="DH110">
        <f t="shared" si="93"/>
        <v>-7.060141757451943E-10</v>
      </c>
      <c r="EP110" s="4">
        <v>2.69E-09</v>
      </c>
      <c r="EQ110" s="4">
        <v>5.72024180826</v>
      </c>
      <c r="ER110" s="4">
        <v>36.7604375141</v>
      </c>
      <c r="ES110">
        <f t="shared" si="94"/>
        <v>2.1093451156361228E-09</v>
      </c>
      <c r="ET110">
        <f t="shared" si="95"/>
        <v>2.1093744776406863E-09</v>
      </c>
      <c r="EU110">
        <f t="shared" si="96"/>
        <v>2.1093744776546355E-09</v>
      </c>
      <c r="EV110">
        <f t="shared" si="97"/>
        <v>2.1093744776546355E-09</v>
      </c>
      <c r="GL110" s="4">
        <v>9.0657E-07</v>
      </c>
      <c r="GM110" s="4">
        <v>1.69466970587</v>
      </c>
      <c r="GN110" s="4">
        <v>366.485629295</v>
      </c>
      <c r="GO110">
        <f t="shared" si="102"/>
        <v>-5.068194456826024E-07</v>
      </c>
      <c r="GP110">
        <f t="shared" si="103"/>
        <v>-5.069512460303257E-07</v>
      </c>
      <c r="GQ110">
        <f t="shared" si="104"/>
        <v>-5.069512460928712E-07</v>
      </c>
      <c r="GR110">
        <f t="shared" si="105"/>
        <v>-5.069512460928712E-07</v>
      </c>
      <c r="GT110" s="4">
        <v>5.346E-08</v>
      </c>
      <c r="GU110" s="4">
        <v>3.13071964722</v>
      </c>
      <c r="GV110" s="4">
        <v>386.9806825299</v>
      </c>
      <c r="GW110">
        <f t="shared" si="106"/>
        <v>1.315711831994447E-08</v>
      </c>
      <c r="GX110">
        <f t="shared" si="107"/>
        <v>1.3147523865437089E-08</v>
      </c>
      <c r="GY110">
        <f t="shared" si="108"/>
        <v>1.3147523860865645E-08</v>
      </c>
      <c r="GZ110">
        <f t="shared" si="109"/>
        <v>1.3147523860865645E-08</v>
      </c>
    </row>
    <row r="111" spans="1:208" ht="12.75">
      <c r="A111">
        <f>E107*COS(C108)*COS(A108)</f>
        <v>29.90295031725851</v>
      </c>
      <c r="B111">
        <f>E107*COS(C108)*SIN(A108)</f>
        <v>-1.623880773267521</v>
      </c>
      <c r="C111">
        <f>E107*SIN(C108)</f>
        <v>-0.9604534930546059</v>
      </c>
      <c r="D111">
        <f>A111-$A$43</f>
        <v>30.13115201322037</v>
      </c>
      <c r="E111">
        <f>B111-$B$43</f>
        <v>-2.6111677147666885</v>
      </c>
      <c r="F111">
        <f>C111-$C$43</f>
        <v>-0.9604504633696501</v>
      </c>
      <c r="M111" s="4">
        <v>7.314E-08</v>
      </c>
      <c r="N111" s="4">
        <v>0.60652505806</v>
      </c>
      <c r="O111" s="4">
        <v>11513.8833167944</v>
      </c>
      <c r="P111">
        <f t="shared" si="78"/>
        <v>-7.222927776431755E-08</v>
      </c>
      <c r="R111" s="4">
        <v>6.5E-09</v>
      </c>
      <c r="S111" s="4">
        <v>1.13379656406</v>
      </c>
      <c r="T111" s="4">
        <v>7058.5984613154</v>
      </c>
      <c r="U111">
        <f t="shared" si="79"/>
        <v>5.621057704751064E-09</v>
      </c>
      <c r="W111" s="4">
        <v>3.3E-10</v>
      </c>
      <c r="X111" s="4">
        <v>5.23130355867</v>
      </c>
      <c r="Y111" s="4">
        <v>5331.3574437408</v>
      </c>
      <c r="Z111">
        <f t="shared" si="80"/>
        <v>2.419020339111183E-10</v>
      </c>
      <c r="AQ111" s="4">
        <v>2.77E-09</v>
      </c>
      <c r="AR111" s="4">
        <v>4.65400292395</v>
      </c>
      <c r="AS111" s="4">
        <v>82239.1669577988</v>
      </c>
      <c r="AT111">
        <f t="shared" si="81"/>
        <v>7.653477154557913E-10</v>
      </c>
      <c r="BP111" s="4">
        <v>1.977E-08</v>
      </c>
      <c r="BQ111" s="4">
        <v>2.6135829755</v>
      </c>
      <c r="BR111" s="4">
        <v>951.7184062506001</v>
      </c>
      <c r="BS111">
        <f t="shared" si="83"/>
        <v>-8.856938052050874E-09</v>
      </c>
      <c r="BU111" s="4">
        <v>2.15E-09</v>
      </c>
      <c r="BV111" s="4">
        <v>1.04672844028</v>
      </c>
      <c r="BW111" s="4">
        <v>3496.032826134</v>
      </c>
      <c r="BX111">
        <f t="shared" si="84"/>
        <v>2.120128009823506E-09</v>
      </c>
      <c r="BZ111" s="4">
        <v>2.1E-10</v>
      </c>
      <c r="CA111" s="4">
        <v>5.97759081637</v>
      </c>
      <c r="CB111" s="4">
        <v>7.1135470008</v>
      </c>
      <c r="CC111">
        <f t="shared" si="85"/>
        <v>1.653691061431062E-10</v>
      </c>
      <c r="CT111" s="4">
        <v>5.408E-08</v>
      </c>
      <c r="CU111" s="4">
        <v>3.31313295602</v>
      </c>
      <c r="CV111" s="4">
        <v>528.2064923863</v>
      </c>
      <c r="CW111">
        <f t="shared" si="86"/>
        <v>5.400957028185939E-08</v>
      </c>
      <c r="CX111">
        <f t="shared" si="87"/>
        <v>5.4010265879038564E-08</v>
      </c>
      <c r="CY111">
        <f t="shared" si="88"/>
        <v>5.401026587936816E-08</v>
      </c>
      <c r="CZ111">
        <f t="shared" si="89"/>
        <v>5.401026587936816E-08</v>
      </c>
      <c r="DB111" s="4">
        <v>3.07E-09</v>
      </c>
      <c r="DC111" s="4">
        <v>5.39420288683</v>
      </c>
      <c r="DD111" s="4">
        <v>160.9389657986</v>
      </c>
      <c r="DE111">
        <f t="shared" si="90"/>
        <v>2.9136640325457137E-09</v>
      </c>
      <c r="DF111">
        <f t="shared" si="91"/>
        <v>2.9135895448647663E-09</v>
      </c>
      <c r="DG111">
        <f t="shared" si="92"/>
        <v>2.913589544829352E-09</v>
      </c>
      <c r="DH111">
        <f t="shared" si="93"/>
        <v>2.913589544829352E-09</v>
      </c>
      <c r="EP111" s="4">
        <v>2.47E-09</v>
      </c>
      <c r="EQ111" s="4">
        <v>0.61040148804</v>
      </c>
      <c r="ER111" s="4">
        <v>186.2117600641</v>
      </c>
      <c r="ES111">
        <f t="shared" si="94"/>
        <v>2.465142168064869E-09</v>
      </c>
      <c r="ET111">
        <f t="shared" si="95"/>
        <v>2.4651559537979896E-09</v>
      </c>
      <c r="EU111">
        <f t="shared" si="96"/>
        <v>2.4651559538045285E-09</v>
      </c>
      <c r="EV111">
        <f t="shared" si="97"/>
        <v>2.4651559538045285E-09</v>
      </c>
      <c r="GL111" s="4">
        <v>7.4242E-07</v>
      </c>
      <c r="GM111" s="4">
        <v>3.14479101276</v>
      </c>
      <c r="GN111" s="4">
        <v>82.8583534146</v>
      </c>
      <c r="GO111">
        <f t="shared" si="102"/>
        <v>7.421606591721013E-07</v>
      </c>
      <c r="GP111">
        <f t="shared" si="103"/>
        <v>7.421614365062148E-07</v>
      </c>
      <c r="GQ111">
        <f t="shared" si="104"/>
        <v>7.421614365065845E-07</v>
      </c>
      <c r="GR111">
        <f t="shared" si="105"/>
        <v>7.421614365065845E-07</v>
      </c>
      <c r="GT111" s="4">
        <v>5.245E-08</v>
      </c>
      <c r="GU111" s="4">
        <v>6.06245070403</v>
      </c>
      <c r="GV111" s="4">
        <v>171.2339065371</v>
      </c>
      <c r="GW111">
        <f t="shared" si="106"/>
        <v>4.964309359041753E-08</v>
      </c>
      <c r="GX111">
        <f t="shared" si="107"/>
        <v>4.964170647082189E-08</v>
      </c>
      <c r="GY111">
        <f t="shared" si="108"/>
        <v>4.9641706470163545E-08</v>
      </c>
      <c r="GZ111">
        <f t="shared" si="109"/>
        <v>4.9641706470163545E-08</v>
      </c>
    </row>
    <row r="112" spans="13:208" ht="12.75">
      <c r="M112" s="4">
        <v>5.955E-08</v>
      </c>
      <c r="N112" s="4">
        <v>2.87641047971</v>
      </c>
      <c r="O112" s="4">
        <v>6283.14316029419</v>
      </c>
      <c r="P112">
        <f t="shared" si="78"/>
        <v>-2.5165630917678817E-08</v>
      </c>
      <c r="R112" s="4">
        <v>6.88E-09</v>
      </c>
      <c r="S112" s="4">
        <v>2.59683891779</v>
      </c>
      <c r="T112" s="4">
        <v>3496.032826134</v>
      </c>
      <c r="U112">
        <f t="shared" si="79"/>
        <v>1.282971678038345E-09</v>
      </c>
      <c r="W112" s="4">
        <v>3.5E-10</v>
      </c>
      <c r="X112" s="4">
        <v>0.62517020593</v>
      </c>
      <c r="Y112" s="4">
        <v>25158.6017197654</v>
      </c>
      <c r="Z112">
        <f t="shared" si="80"/>
        <v>2.0573356145079506E-10</v>
      </c>
      <c r="AQ112" s="4">
        <v>2.09E-09</v>
      </c>
      <c r="AR112" s="4">
        <v>3.72323200804</v>
      </c>
      <c r="AS112" s="4">
        <v>10973.55568635</v>
      </c>
      <c r="AT112">
        <f t="shared" si="81"/>
        <v>1.8492853061960124E-09</v>
      </c>
      <c r="BP112" s="4">
        <v>2.548E-08</v>
      </c>
      <c r="BQ112" s="4">
        <v>2.47684686575</v>
      </c>
      <c r="BR112" s="4">
        <v>6208.2942514241</v>
      </c>
      <c r="BS112">
        <f t="shared" si="83"/>
        <v>2.1975833761263547E-08</v>
      </c>
      <c r="BU112" s="4">
        <v>1.69E-09</v>
      </c>
      <c r="BV112" s="4">
        <v>4.75084479006</v>
      </c>
      <c r="BW112" s="4">
        <v>17267.2682016911</v>
      </c>
      <c r="BX112">
        <f t="shared" si="84"/>
        <v>1.0116419039990202E-09</v>
      </c>
      <c r="BZ112" s="4">
        <v>1.9E-10</v>
      </c>
      <c r="CA112" s="4">
        <v>0.80292033311</v>
      </c>
      <c r="CB112" s="4">
        <v>16062.1845261168</v>
      </c>
      <c r="CC112">
        <f t="shared" si="85"/>
        <v>-1.8011477711154592E-10</v>
      </c>
      <c r="CT112" s="4">
        <v>4.767E-08</v>
      </c>
      <c r="CU112" s="4">
        <v>4.91981150665</v>
      </c>
      <c r="CV112" s="4">
        <v>456.3938392356</v>
      </c>
      <c r="CW112">
        <f t="shared" si="86"/>
        <v>-1.569270931951807E-08</v>
      </c>
      <c r="CX112">
        <f t="shared" si="87"/>
        <v>-1.570253857818505E-08</v>
      </c>
      <c r="CY112">
        <f t="shared" si="88"/>
        <v>-1.570253858285175E-08</v>
      </c>
      <c r="CZ112">
        <f t="shared" si="89"/>
        <v>-1.570253858285175E-08</v>
      </c>
      <c r="DB112" s="4">
        <v>3.95E-09</v>
      </c>
      <c r="DC112" s="4">
        <v>1.93577214824</v>
      </c>
      <c r="DD112" s="4">
        <v>10137.0194749354</v>
      </c>
      <c r="DE112">
        <f t="shared" si="90"/>
        <v>-5.725494335640677E-10</v>
      </c>
      <c r="DF112">
        <f t="shared" si="91"/>
        <v>-5.914990420508235E-10</v>
      </c>
      <c r="DG112">
        <f t="shared" si="92"/>
        <v>-5.914990510302705E-10</v>
      </c>
      <c r="DH112">
        <f t="shared" si="93"/>
        <v>-5.914990510302705E-10</v>
      </c>
      <c r="EP112" s="4">
        <v>2.45E-09</v>
      </c>
      <c r="EQ112" s="4">
        <v>0.64173616273</v>
      </c>
      <c r="ER112" s="4">
        <v>419.4846438752</v>
      </c>
      <c r="ES112">
        <f t="shared" si="94"/>
        <v>2.4460939810439616E-09</v>
      </c>
      <c r="ET112">
        <f t="shared" si="95"/>
        <v>2.4461216884791988E-09</v>
      </c>
      <c r="EU112">
        <f t="shared" si="96"/>
        <v>2.4461216884922955E-09</v>
      </c>
      <c r="EV112">
        <f t="shared" si="97"/>
        <v>2.4461216884922955E-09</v>
      </c>
      <c r="GL112" s="4">
        <v>5.7995E-07</v>
      </c>
      <c r="GM112" s="4">
        <v>0.86159785905</v>
      </c>
      <c r="GN112" s="4">
        <v>60.7669528868</v>
      </c>
      <c r="GO112">
        <f t="shared" si="102"/>
        <v>6.500056087412273E-08</v>
      </c>
      <c r="GP112">
        <f t="shared" si="103"/>
        <v>6.498380475252679E-08</v>
      </c>
      <c r="GQ112">
        <f t="shared" si="104"/>
        <v>6.498380474456642E-08</v>
      </c>
      <c r="GR112">
        <f t="shared" si="105"/>
        <v>6.498380474456642E-08</v>
      </c>
      <c r="GT112" s="4">
        <v>5.129E-08</v>
      </c>
      <c r="GU112" s="4">
        <v>0.79394555531</v>
      </c>
      <c r="GV112" s="4">
        <v>179.0982130633</v>
      </c>
      <c r="GW112">
        <f t="shared" si="106"/>
        <v>4.2192635870710257E-08</v>
      </c>
      <c r="GX112">
        <f t="shared" si="107"/>
        <v>4.219513476230687E-08</v>
      </c>
      <c r="GY112">
        <f t="shared" si="108"/>
        <v>4.2195134763493626E-08</v>
      </c>
      <c r="GZ112">
        <f t="shared" si="109"/>
        <v>4.2195134763493626E-08</v>
      </c>
    </row>
    <row r="113" spans="1:208" ht="12.75">
      <c r="A113" s="3" t="s">
        <v>88</v>
      </c>
      <c r="B113" s="6" t="s">
        <v>186</v>
      </c>
      <c r="C113" s="3" t="s">
        <v>32</v>
      </c>
      <c r="D113" s="3" t="s">
        <v>88</v>
      </c>
      <c r="E113" s="3" t="s">
        <v>88</v>
      </c>
      <c r="F113" s="3" t="s">
        <v>88</v>
      </c>
      <c r="M113" s="4">
        <v>6.534E-08</v>
      </c>
      <c r="N113" s="4">
        <v>5.79072926033</v>
      </c>
      <c r="O113" s="4">
        <v>18073.7049386502</v>
      </c>
      <c r="P113">
        <f t="shared" si="78"/>
        <v>-9.039594601291835E-10</v>
      </c>
      <c r="R113" s="4">
        <v>4.85E-09</v>
      </c>
      <c r="S113" s="4">
        <v>0.44467180946</v>
      </c>
      <c r="T113" s="4">
        <v>12352.8526045448</v>
      </c>
      <c r="U113">
        <f t="shared" si="79"/>
        <v>-3.8975287285010714E-10</v>
      </c>
      <c r="W113" s="4">
        <v>3.5E-10</v>
      </c>
      <c r="X113" s="4">
        <v>0.80004512129</v>
      </c>
      <c r="Y113" s="4">
        <v>13916.0191096416</v>
      </c>
      <c r="Z113">
        <f t="shared" si="80"/>
        <v>3.108233796872841E-10</v>
      </c>
      <c r="AQ113" s="4">
        <v>1.99E-09</v>
      </c>
      <c r="AR113" s="4">
        <v>5.05186622555</v>
      </c>
      <c r="AS113" s="4">
        <v>5429.8794682394</v>
      </c>
      <c r="AT113">
        <f t="shared" si="81"/>
        <v>-1.699390362557169E-09</v>
      </c>
      <c r="BP113" s="4">
        <v>1.999E-08</v>
      </c>
      <c r="BQ113" s="4">
        <v>0.5609038816</v>
      </c>
      <c r="BR113" s="4">
        <v>7079.3738568078</v>
      </c>
      <c r="BS113">
        <f t="shared" si="83"/>
        <v>-1.932860362038454E-08</v>
      </c>
      <c r="BU113" s="4">
        <v>1.52E-09</v>
      </c>
      <c r="BV113" s="4">
        <v>0.19390712179</v>
      </c>
      <c r="BW113" s="4">
        <v>9779.1086761254</v>
      </c>
      <c r="BX113">
        <f t="shared" si="84"/>
        <v>9.227452002188513E-10</v>
      </c>
      <c r="BZ113" s="4">
        <v>2.3E-10</v>
      </c>
      <c r="CA113" s="4">
        <v>4.12454848769</v>
      </c>
      <c r="CB113" s="4">
        <v>2388.8940204492</v>
      </c>
      <c r="CC113">
        <f t="shared" si="85"/>
        <v>1.9693258085518742E-10</v>
      </c>
      <c r="CT113" s="4">
        <v>3.77E-08</v>
      </c>
      <c r="CU113" s="4">
        <v>1.57277409442</v>
      </c>
      <c r="CV113" s="4">
        <v>32.7164096664</v>
      </c>
      <c r="CW113">
        <f t="shared" si="86"/>
        <v>-3.11317590751347E-08</v>
      </c>
      <c r="CX113">
        <f t="shared" si="87"/>
        <v>-3.1132091918157486E-08</v>
      </c>
      <c r="CY113">
        <f t="shared" si="88"/>
        <v>-3.113209191831461E-08</v>
      </c>
      <c r="CZ113">
        <f t="shared" si="89"/>
        <v>-3.113209191831461E-08</v>
      </c>
      <c r="DB113" s="4">
        <v>2.88E-09</v>
      </c>
      <c r="DC113" s="4">
        <v>2.28755739359</v>
      </c>
      <c r="DD113" s="4">
        <v>47.6942631934</v>
      </c>
      <c r="DE113">
        <f t="shared" si="90"/>
        <v>-1.8477766001983847E-09</v>
      </c>
      <c r="DF113">
        <f t="shared" si="91"/>
        <v>-1.847827012572077E-09</v>
      </c>
      <c r="DG113">
        <f t="shared" si="92"/>
        <v>-1.8478270125960612E-09</v>
      </c>
      <c r="DH113">
        <f t="shared" si="93"/>
        <v>-1.8478270125960612E-09</v>
      </c>
      <c r="EP113" s="4">
        <v>2.35E-09</v>
      </c>
      <c r="EQ113" s="4">
        <v>0.73189197665</v>
      </c>
      <c r="ER113" s="4">
        <v>10213.285546211</v>
      </c>
      <c r="ES113">
        <f t="shared" si="94"/>
        <v>-2.140704410653424E-09</v>
      </c>
      <c r="ET113">
        <f t="shared" si="95"/>
        <v>-2.1359412229775665E-09</v>
      </c>
      <c r="EU113">
        <f t="shared" si="96"/>
        <v>-2.1359412207102582E-09</v>
      </c>
      <c r="EV113">
        <f t="shared" si="97"/>
        <v>-2.1359412207102582E-09</v>
      </c>
      <c r="GL113" s="4">
        <v>7.8695E-07</v>
      </c>
      <c r="GM113" s="4">
        <v>1.0930757555</v>
      </c>
      <c r="GN113" s="4">
        <v>700.6642392008</v>
      </c>
      <c r="GO113">
        <f t="shared" si="102"/>
        <v>6.910130556900744E-07</v>
      </c>
      <c r="GP113">
        <f t="shared" si="103"/>
        <v>6.911392561346361E-07</v>
      </c>
      <c r="GQ113">
        <f t="shared" si="104"/>
        <v>6.911392561945318E-07</v>
      </c>
      <c r="GR113">
        <f t="shared" si="105"/>
        <v>6.911392561945318E-07</v>
      </c>
      <c r="GT113" s="4">
        <v>5.168E-08</v>
      </c>
      <c r="GU113" s="4">
        <v>4.73765992885</v>
      </c>
      <c r="GV113" s="4">
        <v>522.5774180938</v>
      </c>
      <c r="GW113">
        <f t="shared" si="106"/>
        <v>-4.2160726895642846E-08</v>
      </c>
      <c r="GX113">
        <f t="shared" si="107"/>
        <v>-4.215325235312014E-08</v>
      </c>
      <c r="GY113">
        <f t="shared" si="108"/>
        <v>-4.2153252349557906E-08</v>
      </c>
      <c r="GZ113">
        <f t="shared" si="109"/>
        <v>-4.2153252349557906E-08</v>
      </c>
    </row>
    <row r="114" spans="13:208" ht="12.75">
      <c r="M114" s="4">
        <v>7.188E-08</v>
      </c>
      <c r="N114" s="4">
        <v>3.99831508699</v>
      </c>
      <c r="O114" s="4">
        <v>74.78159856729998</v>
      </c>
      <c r="P114">
        <f t="shared" si="78"/>
        <v>-6.373008291083115E-08</v>
      </c>
      <c r="R114" s="4">
        <v>5.28E-09</v>
      </c>
      <c r="S114" s="4">
        <v>2.74936967681</v>
      </c>
      <c r="T114" s="4">
        <v>3930.2096962196</v>
      </c>
      <c r="U114">
        <f t="shared" si="79"/>
        <v>-4.967255853425044E-09</v>
      </c>
      <c r="W114" s="4">
        <v>3.7E-10</v>
      </c>
      <c r="X114" s="4">
        <v>2.89336088688</v>
      </c>
      <c r="Y114" s="4">
        <v>12721.572099417</v>
      </c>
      <c r="Z114">
        <f t="shared" si="80"/>
        <v>1.270672572753069E-10</v>
      </c>
      <c r="AQ114" s="4">
        <v>2.56E-09</v>
      </c>
      <c r="AR114" s="4">
        <v>2.4092327977</v>
      </c>
      <c r="AS114" s="4">
        <v>19651.048481098</v>
      </c>
      <c r="AT114">
        <f t="shared" si="81"/>
        <v>-2.245650363569982E-09</v>
      </c>
      <c r="BP114" s="4">
        <v>2.305E-08</v>
      </c>
      <c r="BQ114" s="4">
        <v>1.05376461628</v>
      </c>
      <c r="BR114" s="4">
        <v>22483.8485744925</v>
      </c>
      <c r="BS114">
        <f t="shared" si="83"/>
        <v>-2.1816999204531797E-08</v>
      </c>
      <c r="BU114" s="4">
        <v>1.82E-09</v>
      </c>
      <c r="BV114" s="4">
        <v>5.16288118255</v>
      </c>
      <c r="BW114" s="4">
        <v>17253.0411076895</v>
      </c>
      <c r="BX114">
        <f t="shared" si="84"/>
        <v>1.7837179875313885E-09</v>
      </c>
      <c r="BZ114" s="4">
        <v>2.2E-10</v>
      </c>
      <c r="CA114" s="4">
        <v>4.92663152168</v>
      </c>
      <c r="CB114" s="4">
        <v>18875.525869774</v>
      </c>
      <c r="CC114">
        <f t="shared" si="85"/>
        <v>3.285965356765222E-11</v>
      </c>
      <c r="CT114" s="4">
        <v>3.924E-08</v>
      </c>
      <c r="CU114" s="4">
        <v>4.92763242635</v>
      </c>
      <c r="CV114" s="4">
        <v>180.2738692309</v>
      </c>
      <c r="CW114">
        <f t="shared" si="86"/>
        <v>-1.79665589651967E-09</v>
      </c>
      <c r="CX114">
        <f t="shared" si="87"/>
        <v>-1.793274728453092E-09</v>
      </c>
      <c r="CY114">
        <f t="shared" si="88"/>
        <v>-1.7932747268487842E-09</v>
      </c>
      <c r="CZ114">
        <f t="shared" si="89"/>
        <v>-1.7932747268487842E-09</v>
      </c>
      <c r="DB114" s="4">
        <v>2.95E-09</v>
      </c>
      <c r="DC114" s="4">
        <v>2.4873753724</v>
      </c>
      <c r="DD114" s="4">
        <v>19.1224551112</v>
      </c>
      <c r="DE114">
        <f t="shared" si="90"/>
        <v>2.8117004884260234E-09</v>
      </c>
      <c r="DF114">
        <f t="shared" si="91"/>
        <v>2.8117086558082215E-09</v>
      </c>
      <c r="DG114">
        <f t="shared" si="92"/>
        <v>2.8117086558121035E-09</v>
      </c>
      <c r="DH114">
        <f t="shared" si="93"/>
        <v>2.8117086558121035E-09</v>
      </c>
      <c r="EP114" s="4">
        <v>2.32E-09</v>
      </c>
      <c r="EQ114" s="4">
        <v>0.37399822852</v>
      </c>
      <c r="ER114" s="4">
        <v>490.0734567485</v>
      </c>
      <c r="ES114">
        <f t="shared" si="94"/>
        <v>1.9445905121335108E-09</v>
      </c>
      <c r="ET114">
        <f t="shared" si="95"/>
        <v>1.944887155082527E-09</v>
      </c>
      <c r="EU114">
        <f t="shared" si="96"/>
        <v>1.9448871552234464E-09</v>
      </c>
      <c r="EV114">
        <f t="shared" si="97"/>
        <v>1.9448871552234464E-09</v>
      </c>
      <c r="GL114" s="4">
        <v>5.723E-07</v>
      </c>
      <c r="GM114" s="4">
        <v>0.81331949225</v>
      </c>
      <c r="GN114" s="4">
        <v>2.9207613068</v>
      </c>
      <c r="GO114">
        <f t="shared" si="102"/>
        <v>-4.845407361287116E-07</v>
      </c>
      <c r="GP114">
        <f t="shared" si="103"/>
        <v>-4.845403105228185E-07</v>
      </c>
      <c r="GQ114">
        <f t="shared" si="104"/>
        <v>-4.84540310522616E-07</v>
      </c>
      <c r="GR114">
        <f t="shared" si="105"/>
        <v>-4.84540310522616E-07</v>
      </c>
      <c r="GT114" s="4">
        <v>6.422E-08</v>
      </c>
      <c r="GU114" s="4">
        <v>0.64684316894</v>
      </c>
      <c r="GV114" s="4">
        <v>350.3321196004</v>
      </c>
      <c r="GW114">
        <f t="shared" si="106"/>
        <v>6.033146021459919E-08</v>
      </c>
      <c r="GX114">
        <f t="shared" si="107"/>
        <v>6.03351483568806E-08</v>
      </c>
      <c r="GY114">
        <f t="shared" si="108"/>
        <v>6.033514835863117E-08</v>
      </c>
      <c r="GZ114">
        <f t="shared" si="109"/>
        <v>6.033514835863117E-08</v>
      </c>
    </row>
    <row r="115" spans="1:208" ht="12.75">
      <c r="A115" t="s">
        <v>0</v>
      </c>
      <c r="B115" t="s">
        <v>1</v>
      </c>
      <c r="C115" t="s">
        <v>191</v>
      </c>
      <c r="M115" s="4">
        <v>7.346E-08</v>
      </c>
      <c r="N115" s="4">
        <v>4.38582365437</v>
      </c>
      <c r="O115" s="4">
        <v>316.3918696566</v>
      </c>
      <c r="P115">
        <f t="shared" si="78"/>
        <v>4.819819120768913E-08</v>
      </c>
      <c r="R115" s="4">
        <v>5.97E-09</v>
      </c>
      <c r="S115" s="4">
        <v>5.27668281777</v>
      </c>
      <c r="T115" s="4">
        <v>10575.4066829418</v>
      </c>
      <c r="U115">
        <f t="shared" si="79"/>
        <v>4.863974558229869E-09</v>
      </c>
      <c r="W115" s="4">
        <v>3E-10</v>
      </c>
      <c r="X115" s="4">
        <v>4.50198402401</v>
      </c>
      <c r="Y115" s="4">
        <v>23543.2305046817</v>
      </c>
      <c r="Z115">
        <f t="shared" si="80"/>
        <v>1.3104287373043423E-10</v>
      </c>
      <c r="AQ115" s="4">
        <v>2.1E-09</v>
      </c>
      <c r="AR115" s="4">
        <v>4.50691909144</v>
      </c>
      <c r="AS115" s="4">
        <v>29088.811415985</v>
      </c>
      <c r="AT115">
        <f t="shared" si="81"/>
        <v>-2.0745070461639077E-09</v>
      </c>
      <c r="BP115" s="4">
        <v>1.855E-08</v>
      </c>
      <c r="BQ115" s="4">
        <v>2.86090681163</v>
      </c>
      <c r="BR115" s="4">
        <v>5216.5803728014</v>
      </c>
      <c r="BS115">
        <f t="shared" si="83"/>
        <v>-1.1886524726156706E-08</v>
      </c>
      <c r="BU115" s="4">
        <v>1.49E-09</v>
      </c>
      <c r="BV115" s="4">
        <v>0.8094418426</v>
      </c>
      <c r="BW115" s="4">
        <v>709.9330485583</v>
      </c>
      <c r="BX115">
        <f t="shared" si="84"/>
        <v>1.5790195930486545E-10</v>
      </c>
      <c r="BZ115" s="4">
        <v>2.3E-10</v>
      </c>
      <c r="CA115" s="4">
        <v>5.68902059771</v>
      </c>
      <c r="CB115" s="4">
        <v>16460.3335295249</v>
      </c>
      <c r="CC115">
        <f t="shared" si="85"/>
        <v>-1.8681137494277505E-10</v>
      </c>
      <c r="CT115" s="4">
        <v>3.707E-08</v>
      </c>
      <c r="CU115" s="4">
        <v>4.82965453201</v>
      </c>
      <c r="CV115" s="4">
        <v>221.3758502853</v>
      </c>
      <c r="CW115">
        <f t="shared" si="86"/>
        <v>3.131601816445811E-08</v>
      </c>
      <c r="CX115">
        <f t="shared" si="87"/>
        <v>3.131391683438007E-08</v>
      </c>
      <c r="CY115">
        <f t="shared" si="88"/>
        <v>3.131391683337861E-08</v>
      </c>
      <c r="CZ115">
        <f t="shared" si="89"/>
        <v>3.131391683337861E-08</v>
      </c>
      <c r="DB115" s="4">
        <v>2.9E-09</v>
      </c>
      <c r="DC115" s="4">
        <v>0.18636083306</v>
      </c>
      <c r="DD115" s="4">
        <v>143.6253063014</v>
      </c>
      <c r="DE115">
        <f t="shared" si="90"/>
        <v>1.4902165043730414E-09</v>
      </c>
      <c r="DF115">
        <f t="shared" si="91"/>
        <v>1.4903874669411611E-09</v>
      </c>
      <c r="DG115">
        <f t="shared" si="92"/>
        <v>1.4903874670226138E-09</v>
      </c>
      <c r="DH115">
        <f t="shared" si="93"/>
        <v>1.4903874670226138E-09</v>
      </c>
      <c r="EP115" s="4">
        <v>2.3E-09</v>
      </c>
      <c r="EQ115" s="4">
        <v>5.76570492457</v>
      </c>
      <c r="ER115" s="4">
        <v>12.5301729722</v>
      </c>
      <c r="ES115">
        <f t="shared" si="94"/>
        <v>2.241625324911636E-09</v>
      </c>
      <c r="ET115">
        <f t="shared" si="95"/>
        <v>2.241622237884495E-09</v>
      </c>
      <c r="EU115">
        <f t="shared" si="96"/>
        <v>2.2416222378830244E-09</v>
      </c>
      <c r="EV115">
        <f t="shared" si="97"/>
        <v>2.2416222378830244E-09</v>
      </c>
      <c r="GL115" s="4">
        <v>6.3443E-07</v>
      </c>
      <c r="GM115" s="4">
        <v>4.39590123005</v>
      </c>
      <c r="GN115" s="4">
        <v>149.5631971346</v>
      </c>
      <c r="GO115">
        <f t="shared" si="102"/>
        <v>-9.482540734360707E-08</v>
      </c>
      <c r="GP115">
        <f t="shared" si="103"/>
        <v>-9.478051579768008E-08</v>
      </c>
      <c r="GQ115">
        <f t="shared" si="104"/>
        <v>-9.478051577642764E-08</v>
      </c>
      <c r="GR115">
        <f t="shared" si="105"/>
        <v>-9.478051577642764E-08</v>
      </c>
      <c r="GT115" s="4">
        <v>5.006E-08</v>
      </c>
      <c r="GU115" s="4">
        <v>2.37645082899</v>
      </c>
      <c r="GV115" s="4">
        <v>77.2292791221</v>
      </c>
      <c r="GW115">
        <f t="shared" si="106"/>
        <v>4.7712792717096404E-08</v>
      </c>
      <c r="GX115">
        <f t="shared" si="107"/>
        <v>4.771335247632853E-08</v>
      </c>
      <c r="GY115">
        <f t="shared" si="108"/>
        <v>4.771335247659373E-08</v>
      </c>
      <c r="GZ115">
        <f t="shared" si="109"/>
        <v>4.771335247659373E-08</v>
      </c>
    </row>
    <row r="116" spans="1:208" ht="12.75">
      <c r="A116">
        <f>F107</f>
        <v>30.259328868483202</v>
      </c>
      <c r="B116">
        <f>0.0057755183*A116</f>
        <v>0.17476330762564302</v>
      </c>
      <c r="C116">
        <f>$E$16-B116/365250</f>
        <v>-7.999831376019399</v>
      </c>
      <c r="M116" s="4">
        <v>5.413E-08</v>
      </c>
      <c r="N116" s="4">
        <v>5.39199024641</v>
      </c>
      <c r="O116" s="4">
        <v>419.4846438752</v>
      </c>
      <c r="P116">
        <f t="shared" si="78"/>
        <v>5.099062524521152E-09</v>
      </c>
      <c r="R116" s="4">
        <v>5.83E-09</v>
      </c>
      <c r="S116" s="4">
        <v>3.1892906781</v>
      </c>
      <c r="T116" s="4">
        <v>4732.0306273434</v>
      </c>
      <c r="U116">
        <f t="shared" si="79"/>
        <v>-4.085351876226302E-09</v>
      </c>
      <c r="W116" s="4">
        <v>3E-10</v>
      </c>
      <c r="X116" s="4">
        <v>5.31355708693</v>
      </c>
      <c r="Y116" s="4">
        <v>18319.5365848796</v>
      </c>
      <c r="Z116">
        <f t="shared" si="80"/>
        <v>1.2722106900036418E-10</v>
      </c>
      <c r="AQ116" s="4">
        <v>1.81E-09</v>
      </c>
      <c r="AR116" s="4">
        <v>6.00294783127</v>
      </c>
      <c r="AS116" s="4">
        <v>4292.3308329504</v>
      </c>
      <c r="AT116">
        <f t="shared" si="81"/>
        <v>1.5006170021776078E-09</v>
      </c>
      <c r="BP116" s="4">
        <v>2.157E-08</v>
      </c>
      <c r="BQ116" s="4">
        <v>1.31396741861</v>
      </c>
      <c r="BR116" s="4">
        <v>154717.609887682</v>
      </c>
      <c r="BS116">
        <f t="shared" si="83"/>
        <v>5.8797023689326015E-09</v>
      </c>
      <c r="BU116" s="4">
        <v>1.63E-09</v>
      </c>
      <c r="BV116" s="4">
        <v>2.1920957039</v>
      </c>
      <c r="BW116" s="4">
        <v>6076.8903015542</v>
      </c>
      <c r="BX116">
        <f t="shared" si="84"/>
        <v>7.364228790606413E-10</v>
      </c>
      <c r="BZ116" s="4">
        <v>2.3E-10</v>
      </c>
      <c r="CA116" s="4">
        <v>4.97346265647</v>
      </c>
      <c r="CB116" s="4">
        <v>17260.1546546904</v>
      </c>
      <c r="CC116">
        <f t="shared" si="85"/>
        <v>2.1621968738037925E-10</v>
      </c>
      <c r="CT116" s="4">
        <v>3.802E-08</v>
      </c>
      <c r="CU116" s="4">
        <v>4.96279204998</v>
      </c>
      <c r="CV116" s="4">
        <v>594.6507036754</v>
      </c>
      <c r="CW116">
        <f t="shared" si="86"/>
        <v>-1.7671130070517688E-08</v>
      </c>
      <c r="CX116">
        <f t="shared" si="87"/>
        <v>-1.7680707577660443E-08</v>
      </c>
      <c r="CY116">
        <f t="shared" si="88"/>
        <v>-1.76807075822217E-08</v>
      </c>
      <c r="CZ116">
        <f t="shared" si="89"/>
        <v>-1.76807075822217E-08</v>
      </c>
      <c r="DB116" s="4">
        <v>2.66E-09</v>
      </c>
      <c r="DC116" s="4">
        <v>3.09977370364</v>
      </c>
      <c r="DD116" s="4">
        <v>69.3649725959</v>
      </c>
      <c r="DE116">
        <f t="shared" si="90"/>
        <v>1.1779611901101046E-09</v>
      </c>
      <c r="DF116">
        <f t="shared" si="91"/>
        <v>1.17804034478341E-09</v>
      </c>
      <c r="DG116">
        <f t="shared" si="92"/>
        <v>1.1780403448210976E-09</v>
      </c>
      <c r="DH116">
        <f t="shared" si="93"/>
        <v>1.1780403448210976E-09</v>
      </c>
      <c r="EP116" s="4">
        <v>2.4E-09</v>
      </c>
      <c r="EQ116" s="4">
        <v>4.13447692727</v>
      </c>
      <c r="ER116" s="4">
        <v>0.5212648618</v>
      </c>
      <c r="ES116">
        <f t="shared" si="94"/>
        <v>2.3984832708449866E-09</v>
      </c>
      <c r="ET116">
        <f t="shared" si="95"/>
        <v>2.398483249567231E-09</v>
      </c>
      <c r="EU116">
        <f t="shared" si="96"/>
        <v>2.398483249567221E-09</v>
      </c>
      <c r="EV116">
        <f t="shared" si="97"/>
        <v>2.398483249567221E-09</v>
      </c>
      <c r="GL116" s="4">
        <v>5.5698E-07</v>
      </c>
      <c r="GM116" s="4">
        <v>3.89047249911</v>
      </c>
      <c r="GN116" s="4">
        <v>47.6942631934</v>
      </c>
      <c r="GO116">
        <f t="shared" si="102"/>
        <v>4.384860799397897E-07</v>
      </c>
      <c r="GP116">
        <f t="shared" si="103"/>
        <v>4.384782421508974E-07</v>
      </c>
      <c r="GQ116">
        <f t="shared" si="104"/>
        <v>4.3847824214716845E-07</v>
      </c>
      <c r="GR116">
        <f t="shared" si="105"/>
        <v>4.3847824214716845E-07</v>
      </c>
      <c r="GT116" s="4">
        <v>5.005E-08</v>
      </c>
      <c r="GU116" s="4">
        <v>4.70632786971</v>
      </c>
      <c r="GV116" s="4">
        <v>460.5384408198</v>
      </c>
      <c r="GW116">
        <f t="shared" si="106"/>
        <v>-3.7683163447715215E-08</v>
      </c>
      <c r="GX116">
        <f t="shared" si="107"/>
        <v>-3.767590419943764E-08</v>
      </c>
      <c r="GY116">
        <f t="shared" si="108"/>
        <v>-3.7675904195991614E-08</v>
      </c>
      <c r="GZ116">
        <f t="shared" si="109"/>
        <v>-3.7675904195991614E-08</v>
      </c>
    </row>
    <row r="117" spans="13:208" ht="12.75">
      <c r="M117" s="4">
        <v>5.127E-08</v>
      </c>
      <c r="N117" s="4">
        <v>2.36062848786</v>
      </c>
      <c r="O117" s="4">
        <v>10973.55568635</v>
      </c>
      <c r="P117">
        <f t="shared" si="78"/>
        <v>-1.3995429641757017E-08</v>
      </c>
      <c r="R117" s="4">
        <v>5.26E-09</v>
      </c>
      <c r="S117" s="4">
        <v>5.01697321546</v>
      </c>
      <c r="T117" s="4">
        <v>5884.9268465832</v>
      </c>
      <c r="U117">
        <f t="shared" si="79"/>
        <v>5.131287751010384E-09</v>
      </c>
      <c r="W117" s="4">
        <v>2.9E-10</v>
      </c>
      <c r="X117" s="4">
        <v>3.47275229977</v>
      </c>
      <c r="Y117" s="4">
        <v>13119.7211028251</v>
      </c>
      <c r="Z117">
        <f t="shared" si="80"/>
        <v>-1.8214279693344087E-10</v>
      </c>
      <c r="AQ117" s="4">
        <v>2.49E-09</v>
      </c>
      <c r="AR117" s="4">
        <v>0.12900984422</v>
      </c>
      <c r="AS117" s="4">
        <v>154379.795624486</v>
      </c>
      <c r="AT117">
        <f t="shared" si="81"/>
        <v>-5.472266772203688E-10</v>
      </c>
      <c r="BP117" s="4">
        <v>1.97E-08</v>
      </c>
      <c r="BQ117" s="4">
        <v>4.36929875289</v>
      </c>
      <c r="BR117" s="4">
        <v>167283.761587665</v>
      </c>
      <c r="BS117">
        <f t="shared" si="83"/>
        <v>1.572700611008682E-08</v>
      </c>
      <c r="BU117" s="4">
        <v>1.86E-09</v>
      </c>
      <c r="BV117" s="4">
        <v>5.01159497089</v>
      </c>
      <c r="BW117" s="4">
        <v>11015.1064773348</v>
      </c>
      <c r="BX117">
        <f t="shared" si="84"/>
        <v>2.919067363653541E-10</v>
      </c>
      <c r="BZ117" s="4">
        <v>2.3E-10</v>
      </c>
      <c r="CA117" s="4">
        <v>3.03021283729</v>
      </c>
      <c r="CB117" s="4">
        <v>66567.4858652542</v>
      </c>
      <c r="CC117">
        <f t="shared" si="85"/>
        <v>2.0045451850407035E-10</v>
      </c>
      <c r="CT117" s="4">
        <v>4.014E-08</v>
      </c>
      <c r="CU117" s="4">
        <v>1.6390516403</v>
      </c>
      <c r="CV117" s="4">
        <v>40.5807161926</v>
      </c>
      <c r="CW117">
        <f t="shared" si="86"/>
        <v>-3.348231099447554E-08</v>
      </c>
      <c r="CX117">
        <f t="shared" si="87"/>
        <v>-3.3482740866942635E-08</v>
      </c>
      <c r="CY117">
        <f t="shared" si="88"/>
        <v>-3.3482740867147756E-08</v>
      </c>
      <c r="CZ117">
        <f t="shared" si="89"/>
        <v>-3.3482740867147756E-08</v>
      </c>
      <c r="DB117" s="4">
        <v>2.66E-09</v>
      </c>
      <c r="DC117" s="4">
        <v>1.21002824826</v>
      </c>
      <c r="DD117" s="4">
        <v>505.7850234584</v>
      </c>
      <c r="DE117">
        <f t="shared" si="90"/>
        <v>4.869141814790154E-10</v>
      </c>
      <c r="DF117">
        <f t="shared" si="91"/>
        <v>4.875470258031924E-10</v>
      </c>
      <c r="DG117">
        <f t="shared" si="92"/>
        <v>4.875470261040438E-10</v>
      </c>
      <c r="DH117">
        <f t="shared" si="93"/>
        <v>4.875470261040438E-10</v>
      </c>
      <c r="EP117" s="4">
        <v>2.79E-09</v>
      </c>
      <c r="EQ117" s="4">
        <v>1.62614865256</v>
      </c>
      <c r="ER117" s="4">
        <v>294.6729761443</v>
      </c>
      <c r="ES117">
        <f t="shared" si="94"/>
        <v>2.4660810137093343E-09</v>
      </c>
      <c r="ET117">
        <f t="shared" si="95"/>
        <v>2.466264960193861E-09</v>
      </c>
      <c r="EU117">
        <f t="shared" si="96"/>
        <v>2.466264960281062E-09</v>
      </c>
      <c r="EV117">
        <f t="shared" si="97"/>
        <v>2.466264960281062E-09</v>
      </c>
      <c r="GL117" s="4">
        <v>5.643E-07</v>
      </c>
      <c r="GM117" s="4">
        <v>5.15003563302</v>
      </c>
      <c r="GN117" s="4">
        <v>0.5212648618</v>
      </c>
      <c r="GO117">
        <f t="shared" si="102"/>
        <v>3.143255334132302E-07</v>
      </c>
      <c r="GP117">
        <f t="shared" si="103"/>
        <v>3.143256503007039E-07</v>
      </c>
      <c r="GQ117">
        <f t="shared" si="104"/>
        <v>3.143256503007597E-07</v>
      </c>
      <c r="GR117">
        <f t="shared" si="105"/>
        <v>3.143256503007597E-07</v>
      </c>
      <c r="GT117" s="4">
        <v>5.167E-08</v>
      </c>
      <c r="GU117" s="4">
        <v>5.2024661657</v>
      </c>
      <c r="GV117" s="4">
        <v>446.3113468182</v>
      </c>
      <c r="GW117">
        <f t="shared" si="106"/>
        <v>-4.547225852135727E-08</v>
      </c>
      <c r="GX117">
        <f t="shared" si="107"/>
        <v>-4.5477497331155254E-08</v>
      </c>
      <c r="GY117">
        <f t="shared" si="108"/>
        <v>-4.547749733364253E-08</v>
      </c>
      <c r="GZ117">
        <f t="shared" si="109"/>
        <v>-4.547749733364253E-08</v>
      </c>
    </row>
    <row r="118" spans="1:208" ht="12.75">
      <c r="A118" t="s">
        <v>2</v>
      </c>
      <c r="B118" t="s">
        <v>3</v>
      </c>
      <c r="C118" t="s">
        <v>4</v>
      </c>
      <c r="D118" t="s">
        <v>5</v>
      </c>
      <c r="E118" t="s">
        <v>6</v>
      </c>
      <c r="F118" t="s">
        <v>7</v>
      </c>
      <c r="M118" s="4">
        <v>7.056E-08</v>
      </c>
      <c r="N118" s="4">
        <v>0.32258441903</v>
      </c>
      <c r="O118" s="4">
        <v>263.0839233728</v>
      </c>
      <c r="P118">
        <f t="shared" si="78"/>
        <v>5.967851590388789E-08</v>
      </c>
      <c r="R118" s="4">
        <v>5.4E-09</v>
      </c>
      <c r="S118" s="4">
        <v>1.29175137075</v>
      </c>
      <c r="T118" s="4">
        <v>640.8776073822</v>
      </c>
      <c r="U118">
        <f t="shared" si="79"/>
        <v>6.052501591626661E-10</v>
      </c>
      <c r="W118" s="4">
        <v>2.9E-10</v>
      </c>
      <c r="X118" s="4">
        <v>3.11002782516</v>
      </c>
      <c r="Y118" s="4">
        <v>4136.9104335162</v>
      </c>
      <c r="Z118">
        <f t="shared" si="80"/>
        <v>-1.370793733577476E-10</v>
      </c>
      <c r="AQ118" s="4">
        <v>2.09E-09</v>
      </c>
      <c r="AR118" s="4">
        <v>3.87759458598</v>
      </c>
      <c r="AS118" s="4">
        <v>17789.845619785</v>
      </c>
      <c r="AT118">
        <f t="shared" si="81"/>
        <v>-1.3421808797827542E-09</v>
      </c>
      <c r="BP118" s="4">
        <v>1.635E-08</v>
      </c>
      <c r="BQ118" s="4">
        <v>5.85571606764</v>
      </c>
      <c r="BR118" s="4">
        <v>10984.1923516998</v>
      </c>
      <c r="BS118">
        <f t="shared" si="83"/>
        <v>-3.1121108330405886E-09</v>
      </c>
      <c r="BU118" s="4">
        <v>1.34E-09</v>
      </c>
      <c r="BV118" s="4">
        <v>0.97765485759</v>
      </c>
      <c r="BW118" s="4">
        <v>65147.6197681377</v>
      </c>
      <c r="BX118">
        <f t="shared" si="84"/>
        <v>-9.951435969860434E-10</v>
      </c>
      <c r="BZ118" s="4">
        <v>1.6E-10</v>
      </c>
      <c r="CA118" s="4">
        <v>3.89740925257</v>
      </c>
      <c r="CB118" s="4">
        <v>5331.3574437408</v>
      </c>
      <c r="CC118">
        <f t="shared" si="85"/>
        <v>-7.826454988259654E-11</v>
      </c>
      <c r="CT118" s="4">
        <v>3.061E-08</v>
      </c>
      <c r="CU118" s="4">
        <v>0.39713858313</v>
      </c>
      <c r="CV118" s="4">
        <v>1.4362885985</v>
      </c>
      <c r="CW118">
        <f t="shared" si="86"/>
        <v>2.9752715264672235E-09</v>
      </c>
      <c r="CX118">
        <f t="shared" si="87"/>
        <v>2.975292462941836E-09</v>
      </c>
      <c r="CY118">
        <f t="shared" si="88"/>
        <v>2.9752924629517938E-09</v>
      </c>
      <c r="CZ118">
        <f t="shared" si="89"/>
        <v>2.9752924629517938E-09</v>
      </c>
      <c r="DB118" s="4">
        <v>2.52E-09</v>
      </c>
      <c r="DC118" s="4">
        <v>3.12745026026</v>
      </c>
      <c r="DD118" s="4">
        <v>460.5384408198</v>
      </c>
      <c r="DE118">
        <f t="shared" si="90"/>
        <v>1.6737487399069692E-09</v>
      </c>
      <c r="DF118">
        <f t="shared" si="91"/>
        <v>1.6741638220592517E-09</v>
      </c>
      <c r="DG118">
        <f t="shared" si="92"/>
        <v>1.6741638222562507E-09</v>
      </c>
      <c r="DH118">
        <f t="shared" si="93"/>
        <v>1.6741638222562507E-09</v>
      </c>
      <c r="EP118" s="4">
        <v>2.38E-09</v>
      </c>
      <c r="EQ118" s="4">
        <v>2.1852891655</v>
      </c>
      <c r="ER118" s="4">
        <v>219.891377577</v>
      </c>
      <c r="ES118">
        <f t="shared" si="94"/>
        <v>-1.7279700020265472E-09</v>
      </c>
      <c r="ET118">
        <f t="shared" si="95"/>
        <v>-1.7277977994820225E-09</v>
      </c>
      <c r="EU118">
        <f t="shared" si="96"/>
        <v>-1.7277977994001459E-09</v>
      </c>
      <c r="EV118">
        <f t="shared" si="97"/>
        <v>-1.7277977994001459E-09</v>
      </c>
      <c r="GL118" s="4">
        <v>5.6174E-07</v>
      </c>
      <c r="GM118" s="4">
        <v>5.42986960794</v>
      </c>
      <c r="GN118" s="4">
        <v>911.042573332</v>
      </c>
      <c r="GO118">
        <f t="shared" si="102"/>
        <v>4.803922572266262E-07</v>
      </c>
      <c r="GP118">
        <f t="shared" si="103"/>
        <v>4.802652908274165E-07</v>
      </c>
      <c r="GQ118">
        <f t="shared" si="104"/>
        <v>4.802652907669963E-07</v>
      </c>
      <c r="GR118">
        <f t="shared" si="105"/>
        <v>4.802652907669963E-07</v>
      </c>
      <c r="GT118" s="4">
        <v>5.119E-08</v>
      </c>
      <c r="GU118" s="4">
        <v>2.17338058771</v>
      </c>
      <c r="GV118" s="4">
        <v>494.7393231945</v>
      </c>
      <c r="GW118">
        <f t="shared" si="106"/>
        <v>-4.729939755566964E-08</v>
      </c>
      <c r="GX118">
        <f t="shared" si="107"/>
        <v>-4.7294762407657063E-08</v>
      </c>
      <c r="GY118">
        <f t="shared" si="108"/>
        <v>-4.7294762405448174E-08</v>
      </c>
      <c r="GZ118">
        <f t="shared" si="109"/>
        <v>-4.7294762405448174E-08</v>
      </c>
    </row>
    <row r="119" spans="1:208" ht="12.75">
      <c r="A119">
        <f>SUM(CZ1:CZ423)</f>
        <v>5.332939237669807</v>
      </c>
      <c r="B119">
        <f>SUM(DH1:DH183)</f>
        <v>38.377025576704625</v>
      </c>
      <c r="C119">
        <f>SUM(DP1:DP57)</f>
        <v>0.0005356256826587995</v>
      </c>
      <c r="D119">
        <f>SUM(DX1:DX15)</f>
        <v>4.4540974566608134E-07</v>
      </c>
      <c r="E119">
        <f>SUM(EF1:EF2)</f>
        <v>-1.1449519741603758E-06</v>
      </c>
      <c r="F119">
        <f>SUM(EN1:EN1)</f>
        <v>-8.74E-09</v>
      </c>
      <c r="M119" s="4">
        <v>6.625E-08</v>
      </c>
      <c r="N119" s="4">
        <v>3.66475158672</v>
      </c>
      <c r="O119" s="4">
        <v>17298.1823273262</v>
      </c>
      <c r="P119">
        <f t="shared" si="78"/>
        <v>-2.784073800494484E-08</v>
      </c>
      <c r="R119" s="4">
        <v>4.73E-09</v>
      </c>
      <c r="S119" s="4">
        <v>5.4995330697</v>
      </c>
      <c r="T119" s="4">
        <v>5230.807466803</v>
      </c>
      <c r="U119">
        <f t="shared" si="79"/>
        <v>4.451769063364803E-09</v>
      </c>
      <c r="W119" s="4">
        <v>3.2E-10</v>
      </c>
      <c r="X119" s="4">
        <v>5.52273255667</v>
      </c>
      <c r="Y119" s="4">
        <v>5753.3848848968</v>
      </c>
      <c r="Z119">
        <f t="shared" si="80"/>
        <v>-2.627727222694398E-10</v>
      </c>
      <c r="AQ119" s="4">
        <v>2.25E-09</v>
      </c>
      <c r="AR119" s="4">
        <v>3.18339652605</v>
      </c>
      <c r="AS119" s="4">
        <v>18875.525869774</v>
      </c>
      <c r="AT119">
        <f t="shared" si="81"/>
        <v>2.1341021596598286E-09</v>
      </c>
      <c r="BP119" s="4">
        <v>1.754E-08</v>
      </c>
      <c r="BQ119" s="4">
        <v>2.14452408833</v>
      </c>
      <c r="BR119" s="4">
        <v>6290.1893969922</v>
      </c>
      <c r="BS119">
        <f t="shared" si="83"/>
        <v>-1.4646829982421002E-08</v>
      </c>
      <c r="BU119" s="4">
        <v>1.41E-09</v>
      </c>
      <c r="BV119" s="4">
        <v>4.38421981312</v>
      </c>
      <c r="BW119" s="4">
        <v>4136.9104335162</v>
      </c>
      <c r="BX119">
        <f t="shared" si="84"/>
        <v>-1.3830763976084412E-09</v>
      </c>
      <c r="BZ119" s="4">
        <v>1.7E-10</v>
      </c>
      <c r="CA119" s="4">
        <v>3.08268671348</v>
      </c>
      <c r="CB119" s="4">
        <v>154717.609887682</v>
      </c>
      <c r="CC119">
        <f t="shared" si="85"/>
        <v>1.5125713667495615E-10</v>
      </c>
      <c r="CT119" s="4">
        <v>3.261E-08</v>
      </c>
      <c r="CU119" s="4">
        <v>4.65478978469</v>
      </c>
      <c r="CV119" s="4">
        <v>29.226199388</v>
      </c>
      <c r="CW119">
        <f t="shared" si="86"/>
        <v>-3.2045118112482645E-08</v>
      </c>
      <c r="CX119">
        <f t="shared" si="87"/>
        <v>-3.204520262019487E-08</v>
      </c>
      <c r="CY119">
        <f t="shared" si="88"/>
        <v>-3.2045202620235056E-08</v>
      </c>
      <c r="CZ119">
        <f t="shared" si="89"/>
        <v>-3.2045202620235056E-08</v>
      </c>
      <c r="DB119" s="4">
        <v>3.28E-09</v>
      </c>
      <c r="DC119" s="4">
        <v>0.50849285663</v>
      </c>
      <c r="DD119" s="4">
        <v>6206.8097787158</v>
      </c>
      <c r="DE119">
        <f t="shared" si="90"/>
        <v>-3.2761811197537977E-09</v>
      </c>
      <c r="DF119">
        <f t="shared" si="91"/>
        <v>-3.275696755253728E-09</v>
      </c>
      <c r="DG119">
        <f t="shared" si="92"/>
        <v>-3.2756967550166457E-09</v>
      </c>
      <c r="DH119">
        <f t="shared" si="93"/>
        <v>-3.2756967550166457E-09</v>
      </c>
      <c r="EP119" s="4">
        <v>2.62E-09</v>
      </c>
      <c r="EQ119" s="4">
        <v>3.08384135298</v>
      </c>
      <c r="ER119" s="4">
        <v>6.592282139</v>
      </c>
      <c r="ES119">
        <f t="shared" si="94"/>
        <v>2.144198504228895E-09</v>
      </c>
      <c r="ET119">
        <f t="shared" si="95"/>
        <v>2.144203253232076E-09</v>
      </c>
      <c r="EU119">
        <f t="shared" si="96"/>
        <v>2.144203253234333E-09</v>
      </c>
      <c r="EV119">
        <f t="shared" si="97"/>
        <v>2.144203253234333E-09</v>
      </c>
      <c r="GL119" s="4">
        <v>6.1746E-07</v>
      </c>
      <c r="GM119" s="4">
        <v>6.16453667559</v>
      </c>
      <c r="GN119" s="4">
        <v>1019.7644218431</v>
      </c>
      <c r="GO119">
        <f t="shared" si="102"/>
        <v>-4.898473405367363E-07</v>
      </c>
      <c r="GP119">
        <f t="shared" si="103"/>
        <v>-4.90030699667873E-07</v>
      </c>
      <c r="GQ119">
        <f t="shared" si="104"/>
        <v>-4.900306997549984E-07</v>
      </c>
      <c r="GR119">
        <f t="shared" si="105"/>
        <v>-4.900306997549984E-07</v>
      </c>
      <c r="GT119" s="4">
        <v>5.025E-08</v>
      </c>
      <c r="GU119" s="4">
        <v>4.21265519856</v>
      </c>
      <c r="GV119" s="4">
        <v>536.8045120954</v>
      </c>
      <c r="GW119">
        <f t="shared" si="106"/>
        <v>1.4267858731139823E-08</v>
      </c>
      <c r="GX119">
        <f t="shared" si="107"/>
        <v>1.428023366642883E-08</v>
      </c>
      <c r="GY119">
        <f t="shared" si="108"/>
        <v>1.4280233672300416E-08</v>
      </c>
      <c r="GZ119">
        <f t="shared" si="109"/>
        <v>1.4280233672300416E-08</v>
      </c>
    </row>
    <row r="120" spans="13:208" ht="12.75">
      <c r="M120" s="4">
        <v>6.762E-08</v>
      </c>
      <c r="N120" s="4">
        <v>5.91132535899</v>
      </c>
      <c r="O120" s="4">
        <v>90955.5516944961</v>
      </c>
      <c r="P120">
        <f t="shared" si="78"/>
        <v>2.7432026362510966E-08</v>
      </c>
      <c r="R120" s="4">
        <v>4.06E-09</v>
      </c>
      <c r="S120" s="4">
        <v>5.2124845218899996</v>
      </c>
      <c r="T120" s="4">
        <v>220.4126424388</v>
      </c>
      <c r="U120">
        <f t="shared" si="79"/>
        <v>1.316739977116279E-09</v>
      </c>
      <c r="W120" s="4">
        <v>3.5E-10</v>
      </c>
      <c r="X120" s="4">
        <v>3.7969999668</v>
      </c>
      <c r="Y120" s="4">
        <v>143571.324284816</v>
      </c>
      <c r="Z120">
        <f t="shared" si="80"/>
        <v>6.719756869188821E-11</v>
      </c>
      <c r="AQ120" s="4">
        <v>1.91E-09</v>
      </c>
      <c r="AR120" s="4">
        <v>4.53897489299</v>
      </c>
      <c r="AS120" s="4">
        <v>18477.1087646123</v>
      </c>
      <c r="AT120">
        <f t="shared" si="81"/>
        <v>-1.7487498798908137E-09</v>
      </c>
      <c r="BP120" s="4">
        <v>2.154E-08</v>
      </c>
      <c r="BQ120" s="4">
        <v>6.03828341543</v>
      </c>
      <c r="BR120" s="4">
        <v>10873.9860304804</v>
      </c>
      <c r="BS120">
        <f t="shared" si="83"/>
        <v>1.9786841933546093E-08</v>
      </c>
      <c r="BU120" s="4">
        <v>1.58E-09</v>
      </c>
      <c r="BV120" s="4">
        <v>4.60974280627</v>
      </c>
      <c r="BW120" s="4">
        <v>9623.6882766912</v>
      </c>
      <c r="BX120">
        <f t="shared" si="84"/>
        <v>-1.764356188258124E-10</v>
      </c>
      <c r="BZ120" s="4">
        <v>1.6E-10</v>
      </c>
      <c r="CA120" s="4">
        <v>3.95085099736</v>
      </c>
      <c r="CB120" s="4">
        <v>3097.88382272579</v>
      </c>
      <c r="CC120">
        <f t="shared" si="85"/>
        <v>-1.0504177544908511E-10</v>
      </c>
      <c r="CT120" s="4">
        <v>3.474E-08</v>
      </c>
      <c r="CU120" s="4">
        <v>5.65891305944</v>
      </c>
      <c r="CV120" s="4">
        <v>395.578702239</v>
      </c>
      <c r="CW120">
        <f t="shared" si="86"/>
        <v>1.1253213633444553E-09</v>
      </c>
      <c r="CX120">
        <f t="shared" si="87"/>
        <v>1.1318932980003408E-09</v>
      </c>
      <c r="CY120">
        <f t="shared" si="88"/>
        <v>1.1318933011108795E-09</v>
      </c>
      <c r="CZ120">
        <f t="shared" si="89"/>
        <v>1.1318933011108795E-09</v>
      </c>
      <c r="DB120" s="4">
        <v>2.57E-09</v>
      </c>
      <c r="DC120" s="4">
        <v>3.64119914774</v>
      </c>
      <c r="DD120" s="4">
        <v>446.3113468182</v>
      </c>
      <c r="DE120">
        <f t="shared" si="90"/>
        <v>-1.2419343516226492E-09</v>
      </c>
      <c r="DF120">
        <f t="shared" si="91"/>
        <v>-1.2414538378694287E-09</v>
      </c>
      <c r="DG120">
        <f t="shared" si="92"/>
        <v>-1.2414538376412325E-09</v>
      </c>
      <c r="DH120">
        <f t="shared" si="93"/>
        <v>-1.2414538376412325E-09</v>
      </c>
      <c r="EP120" s="4">
        <v>2.17E-09</v>
      </c>
      <c r="EQ120" s="4">
        <v>2.93214905312</v>
      </c>
      <c r="ER120" s="4">
        <v>27.0873353739</v>
      </c>
      <c r="ES120">
        <f t="shared" si="94"/>
        <v>2.1506473558555237E-09</v>
      </c>
      <c r="ET120">
        <f t="shared" si="95"/>
        <v>2.150643607924361E-09</v>
      </c>
      <c r="EU120">
        <f t="shared" si="96"/>
        <v>2.150643607922569E-09</v>
      </c>
      <c r="EV120">
        <f t="shared" si="97"/>
        <v>2.150643607922569E-09</v>
      </c>
      <c r="GL120" s="4">
        <v>7.0503E-07</v>
      </c>
      <c r="GM120" s="4">
        <v>0.08077330612</v>
      </c>
      <c r="GN120" s="4">
        <v>40.5807161926</v>
      </c>
      <c r="GO120">
        <f t="shared" si="102"/>
        <v>-3.96194151788272E-07</v>
      </c>
      <c r="GP120">
        <f t="shared" si="103"/>
        <v>-3.961828281988959E-07</v>
      </c>
      <c r="GQ120">
        <f t="shared" si="104"/>
        <v>-3.9618282819349243E-07</v>
      </c>
      <c r="GR120">
        <f t="shared" si="105"/>
        <v>-3.9618282819349243E-07</v>
      </c>
      <c r="GT120" s="4">
        <v>4.722E-08</v>
      </c>
      <c r="GU120" s="4">
        <v>6.22814313946</v>
      </c>
      <c r="GV120" s="4">
        <v>63.7358983034</v>
      </c>
      <c r="GW120">
        <f t="shared" si="106"/>
        <v>2.5773148498864262E-08</v>
      </c>
      <c r="GX120">
        <f t="shared" si="107"/>
        <v>2.5771941877334755E-08</v>
      </c>
      <c r="GY120">
        <f t="shared" si="108"/>
        <v>2.5771941876761235E-08</v>
      </c>
      <c r="GZ120">
        <f t="shared" si="109"/>
        <v>2.5771941876761235E-08</v>
      </c>
    </row>
    <row r="121" spans="1:208" ht="12.75">
      <c r="A121" t="s">
        <v>8</v>
      </c>
      <c r="B121" t="s">
        <v>9</v>
      </c>
      <c r="C121" t="s">
        <v>10</v>
      </c>
      <c r="D121" t="s">
        <v>11</v>
      </c>
      <c r="E121" t="s">
        <v>12</v>
      </c>
      <c r="F121" t="s">
        <v>13</v>
      </c>
      <c r="M121" s="4">
        <v>4.938E-08</v>
      </c>
      <c r="N121" s="4">
        <v>5.73672165674</v>
      </c>
      <c r="O121" s="4">
        <v>9917.6968745098</v>
      </c>
      <c r="P121">
        <f t="shared" si="78"/>
        <v>-4.384274659426382E-08</v>
      </c>
      <c r="R121" s="4">
        <v>3.95E-09</v>
      </c>
      <c r="S121" s="4">
        <v>1.87474483222</v>
      </c>
      <c r="T121" s="4">
        <v>16200.7727245012</v>
      </c>
      <c r="U121">
        <f t="shared" si="79"/>
        <v>-4.927558162062218E-10</v>
      </c>
      <c r="W121" s="4">
        <v>2.6E-10</v>
      </c>
      <c r="X121" s="4">
        <v>1.50634201907</v>
      </c>
      <c r="Y121" s="4">
        <v>154717.609887682</v>
      </c>
      <c r="Z121">
        <f t="shared" si="80"/>
        <v>1.1739226028588518E-10</v>
      </c>
      <c r="AQ121" s="4">
        <v>1.72E-09</v>
      </c>
      <c r="AR121" s="4">
        <v>2.09694183014</v>
      </c>
      <c r="AS121" s="4">
        <v>13095.8426650774</v>
      </c>
      <c r="AT121">
        <f t="shared" si="81"/>
        <v>-1.662022776668919E-09</v>
      </c>
      <c r="BP121" s="4">
        <v>1.714E-08</v>
      </c>
      <c r="BQ121" s="4">
        <v>3.70157691113</v>
      </c>
      <c r="BR121" s="4">
        <v>1592.5960136328</v>
      </c>
      <c r="BS121">
        <f t="shared" si="83"/>
        <v>1.2177791960770938E-08</v>
      </c>
      <c r="BU121" s="4">
        <v>1.33E-09</v>
      </c>
      <c r="BV121" s="4">
        <v>3.30508592837</v>
      </c>
      <c r="BW121" s="4">
        <v>154717.609887682</v>
      </c>
      <c r="BX121">
        <f t="shared" si="84"/>
        <v>1.0203154190709663E-09</v>
      </c>
      <c r="BZ121" s="4">
        <v>1.6E-10</v>
      </c>
      <c r="CA121" s="4">
        <v>3.99041783945</v>
      </c>
      <c r="CB121" s="4">
        <v>6283.14316029419</v>
      </c>
      <c r="CC121">
        <f t="shared" si="85"/>
        <v>1.003203322440052E-10</v>
      </c>
      <c r="CT121" s="4">
        <v>2.918E-08</v>
      </c>
      <c r="CU121" s="4">
        <v>5.91079083895</v>
      </c>
      <c r="CV121" s="4">
        <v>1.2238402774</v>
      </c>
      <c r="CW121">
        <f t="shared" si="86"/>
        <v>-2.1585233645447506E-08</v>
      </c>
      <c r="CX121">
        <f t="shared" si="87"/>
        <v>-2.158522214737323E-08</v>
      </c>
      <c r="CY121">
        <f t="shared" si="88"/>
        <v>-2.158522214736775E-08</v>
      </c>
      <c r="CZ121">
        <f t="shared" si="89"/>
        <v>-2.158522214736775E-08</v>
      </c>
      <c r="DB121" s="4">
        <v>2.39E-09</v>
      </c>
      <c r="DC121" s="4">
        <v>5.54080102299</v>
      </c>
      <c r="DD121" s="4">
        <v>911.042573332</v>
      </c>
      <c r="DE121">
        <f t="shared" si="90"/>
        <v>2.1684706358681162E-09</v>
      </c>
      <c r="DF121">
        <f t="shared" si="91"/>
        <v>2.1680323798137407E-09</v>
      </c>
      <c r="DG121">
        <f t="shared" si="92"/>
        <v>2.1680323796051626E-09</v>
      </c>
      <c r="DH121">
        <f t="shared" si="93"/>
        <v>2.1680323796051626E-09</v>
      </c>
      <c r="EP121" s="4">
        <v>2.17E-09</v>
      </c>
      <c r="EQ121" s="4">
        <v>4.69210602828</v>
      </c>
      <c r="ER121" s="4">
        <v>406.1031376411</v>
      </c>
      <c r="ES121">
        <f t="shared" si="94"/>
        <v>-7.84517798166083E-10</v>
      </c>
      <c r="ET121">
        <f t="shared" si="95"/>
        <v>-7.849109167603759E-10</v>
      </c>
      <c r="EU121">
        <f t="shared" si="96"/>
        <v>-7.84910916947133E-10</v>
      </c>
      <c r="EV121">
        <f t="shared" si="97"/>
        <v>-7.84910916947133E-10</v>
      </c>
      <c r="GL121" s="4">
        <v>7.4677E-07</v>
      </c>
      <c r="GM121" s="4">
        <v>4.8590449998</v>
      </c>
      <c r="GN121" s="4">
        <v>186.2117600641</v>
      </c>
      <c r="GO121">
        <f t="shared" si="102"/>
        <v>-2.915058663872043E-07</v>
      </c>
      <c r="GP121">
        <f t="shared" si="103"/>
        <v>-2.915671221318514E-07</v>
      </c>
      <c r="GQ121">
        <f t="shared" si="104"/>
        <v>-2.915671221609268E-07</v>
      </c>
      <c r="GR121">
        <f t="shared" si="105"/>
        <v>-2.915671221609268E-07</v>
      </c>
      <c r="GT121" s="4">
        <v>5.125E-08</v>
      </c>
      <c r="GU121" s="4">
        <v>5.38138329172</v>
      </c>
      <c r="GV121" s="4">
        <v>179.3106613844</v>
      </c>
      <c r="GW121">
        <f t="shared" si="106"/>
        <v>-4.812399435415601E-08</v>
      </c>
      <c r="GX121">
        <f t="shared" si="107"/>
        <v>-4.8125506335095735E-08</v>
      </c>
      <c r="GY121">
        <f t="shared" si="108"/>
        <v>-4.812550633581692E-08</v>
      </c>
      <c r="GZ121">
        <f t="shared" si="109"/>
        <v>-4.812550633581692E-08</v>
      </c>
    </row>
    <row r="122" spans="1:208" ht="12.75">
      <c r="A122">
        <f>SUM(EV1:EV172)</f>
        <v>-0.012950315971410185</v>
      </c>
      <c r="B122">
        <f>SUM(FD1:FD82)</f>
        <v>0.002128987950863975</v>
      </c>
      <c r="C122">
        <f>SUM(FL1:FL25)</f>
        <v>-5.145968592467919E-05</v>
      </c>
      <c r="D122">
        <f>SUM(FT1:FT9)</f>
        <v>-2.074854900950652E-06</v>
      </c>
      <c r="E122">
        <f>SUM(GB1:GB1)</f>
        <v>4.0061851942887206E-08</v>
      </c>
      <c r="F122">
        <f>SUM(GJ1:GJ1)</f>
        <v>3.6540712533236706E-10</v>
      </c>
      <c r="M122" s="4">
        <v>5.547E-08</v>
      </c>
      <c r="N122" s="4">
        <v>2.45152597661</v>
      </c>
      <c r="O122" s="4">
        <v>12352.8526045448</v>
      </c>
      <c r="P122">
        <f t="shared" si="78"/>
        <v>-4.823393715558002E-08</v>
      </c>
      <c r="R122" s="4">
        <v>3.7E-09</v>
      </c>
      <c r="S122" s="4">
        <v>3.84921354713</v>
      </c>
      <c r="T122" s="4">
        <v>18073.7049386502</v>
      </c>
      <c r="U122">
        <f t="shared" si="79"/>
        <v>3.4668625565568843E-09</v>
      </c>
      <c r="W122" s="4">
        <v>3E-10</v>
      </c>
      <c r="X122" s="4">
        <v>3.53519084118</v>
      </c>
      <c r="Y122" s="4">
        <v>6284.0561710596</v>
      </c>
      <c r="Z122">
        <f t="shared" si="80"/>
        <v>-2.1484586461064347E-10</v>
      </c>
      <c r="AQ122" s="4">
        <v>1.82E-09</v>
      </c>
      <c r="AR122" s="4">
        <v>3.161079435</v>
      </c>
      <c r="AS122" s="4">
        <v>16730.4636895958</v>
      </c>
      <c r="AT122">
        <f t="shared" si="81"/>
        <v>1.6684674706573117E-09</v>
      </c>
      <c r="BP122" s="4">
        <v>1.541E-08</v>
      </c>
      <c r="BQ122" s="4">
        <v>6.21598380732</v>
      </c>
      <c r="BR122" s="4">
        <v>23543.2305046817</v>
      </c>
      <c r="BS122">
        <f t="shared" si="83"/>
        <v>-1.4680877873188193E-08</v>
      </c>
      <c r="BU122" s="4">
        <v>1.63E-09</v>
      </c>
      <c r="BV122" s="4">
        <v>6.11782626245</v>
      </c>
      <c r="BW122" s="4">
        <v>3.523118349</v>
      </c>
      <c r="BX122">
        <f t="shared" si="84"/>
        <v>-1.625371712820811E-09</v>
      </c>
      <c r="BZ122" s="4">
        <v>2E-10</v>
      </c>
      <c r="CA122" s="4">
        <v>6.10644140189</v>
      </c>
      <c r="CB122" s="4">
        <v>167283.761587665</v>
      </c>
      <c r="CC122">
        <f t="shared" si="85"/>
        <v>9.23453641839102E-11</v>
      </c>
      <c r="CT122" s="4">
        <v>3.649E-08</v>
      </c>
      <c r="CU122" s="4">
        <v>3.88114678609</v>
      </c>
      <c r="CV122" s="4">
        <v>494.5268748734</v>
      </c>
      <c r="CW122">
        <f t="shared" si="86"/>
        <v>3.6197652876084674E-08</v>
      </c>
      <c r="CX122">
        <f t="shared" si="87"/>
        <v>3.619656110212725E-08</v>
      </c>
      <c r="CY122">
        <f t="shared" si="88"/>
        <v>3.619656110160851E-08</v>
      </c>
      <c r="CZ122">
        <f t="shared" si="89"/>
        <v>3.619656110160851E-08</v>
      </c>
      <c r="DB122" s="4">
        <v>2.65E-09</v>
      </c>
      <c r="DC122" s="4">
        <v>0.62702473701</v>
      </c>
      <c r="DD122" s="4">
        <v>253.5709950899</v>
      </c>
      <c r="DE122">
        <f t="shared" si="90"/>
        <v>-3.678672269961725E-15</v>
      </c>
      <c r="DF122">
        <f t="shared" si="91"/>
        <v>3.1783931339216255E-13</v>
      </c>
      <c r="DG122">
        <f t="shared" si="92"/>
        <v>3.1783946643738237E-13</v>
      </c>
      <c r="DH122">
        <f t="shared" si="93"/>
        <v>3.1783946643738237E-13</v>
      </c>
      <c r="EP122" s="4">
        <v>2.19E-09</v>
      </c>
      <c r="EQ122" s="4">
        <v>1.3521271256</v>
      </c>
      <c r="ER122" s="4">
        <v>216.9224321604</v>
      </c>
      <c r="ES122">
        <f t="shared" si="94"/>
        <v>2.1589851723603793E-09</v>
      </c>
      <c r="ET122">
        <f t="shared" si="95"/>
        <v>2.1590232798576033E-09</v>
      </c>
      <c r="EU122">
        <f t="shared" si="96"/>
        <v>2.1590232798757136E-09</v>
      </c>
      <c r="EV122">
        <f t="shared" si="97"/>
        <v>2.1590232798757136E-09</v>
      </c>
      <c r="GL122" s="4">
        <v>6.1861E-07</v>
      </c>
      <c r="GM122" s="4">
        <v>4.78702599861</v>
      </c>
      <c r="GN122" s="4">
        <v>11.0457002639</v>
      </c>
      <c r="GO122">
        <f t="shared" si="102"/>
        <v>-1.9723619250960442E-07</v>
      </c>
      <c r="GP122">
        <f t="shared" si="103"/>
        <v>-1.972392912886186E-07</v>
      </c>
      <c r="GQ122">
        <f t="shared" si="104"/>
        <v>-1.9723929129009339E-07</v>
      </c>
      <c r="GR122">
        <f t="shared" si="105"/>
        <v>-1.9723929129009339E-07</v>
      </c>
      <c r="GT122" s="4">
        <v>4.918E-08</v>
      </c>
      <c r="GU122" s="4">
        <v>4.09031782903</v>
      </c>
      <c r="GV122" s="4">
        <v>488.3765357191</v>
      </c>
      <c r="GW122">
        <f t="shared" si="106"/>
        <v>2.734098325152032E-08</v>
      </c>
      <c r="GX122">
        <f t="shared" si="107"/>
        <v>2.7331429908806603E-08</v>
      </c>
      <c r="GY122">
        <f t="shared" si="108"/>
        <v>2.7331429904269957E-08</v>
      </c>
      <c r="GZ122">
        <f t="shared" si="109"/>
        <v>2.7331429904269957E-08</v>
      </c>
    </row>
    <row r="123" spans="13:208" ht="12.75">
      <c r="M123" s="4">
        <v>5.958E-08</v>
      </c>
      <c r="N123" s="4">
        <v>3.32051344676</v>
      </c>
      <c r="O123" s="4">
        <v>6283.0085396886</v>
      </c>
      <c r="P123">
        <f t="shared" si="78"/>
        <v>5.267946739843749E-08</v>
      </c>
      <c r="R123" s="4">
        <v>3.67E-09</v>
      </c>
      <c r="S123" s="4">
        <v>0.88533542778</v>
      </c>
      <c r="T123" s="4">
        <v>6283.14316029419</v>
      </c>
      <c r="U123">
        <f t="shared" si="79"/>
        <v>-2.4039235055159902E-09</v>
      </c>
      <c r="W123" s="4">
        <v>2.3E-10</v>
      </c>
      <c r="X123" s="4">
        <v>4.41808025967</v>
      </c>
      <c r="Y123" s="4">
        <v>5884.9268465832</v>
      </c>
      <c r="Z123">
        <f t="shared" si="80"/>
        <v>2.1382959416408173E-10</v>
      </c>
      <c r="AQ123" s="4">
        <v>1.88E-09</v>
      </c>
      <c r="AR123" s="4">
        <v>2.22746128596</v>
      </c>
      <c r="AS123" s="4">
        <v>41654.9631159678</v>
      </c>
      <c r="AT123">
        <f t="shared" si="81"/>
        <v>-2.4361389874823554E-10</v>
      </c>
      <c r="BP123" s="4">
        <v>1.611E-08</v>
      </c>
      <c r="BQ123" s="4">
        <v>1.99824499377</v>
      </c>
      <c r="BR123" s="4">
        <v>10969.9652576982</v>
      </c>
      <c r="BS123">
        <f t="shared" si="83"/>
        <v>3.048519811925548E-09</v>
      </c>
      <c r="BU123" s="4">
        <v>1.74E-09</v>
      </c>
      <c r="BV123" s="4">
        <v>1.58078542187</v>
      </c>
      <c r="BW123" s="4">
        <v>7.1135470008</v>
      </c>
      <c r="BX123">
        <f t="shared" si="84"/>
        <v>5.942162918227559E-10</v>
      </c>
      <c r="BZ123" s="4">
        <v>1.5E-10</v>
      </c>
      <c r="CA123" s="4">
        <v>4.09775914607</v>
      </c>
      <c r="CB123" s="4">
        <v>11712.9553182308</v>
      </c>
      <c r="CC123">
        <f t="shared" si="85"/>
        <v>-1.3591675067836863E-10</v>
      </c>
      <c r="CT123" s="4">
        <v>3.225E-08</v>
      </c>
      <c r="CU123" s="4">
        <v>5.57423738665</v>
      </c>
      <c r="CV123" s="4">
        <v>1014.1353475506</v>
      </c>
      <c r="CW123">
        <f t="shared" si="86"/>
        <v>-1.4236578299466662E-08</v>
      </c>
      <c r="CX123">
        <f t="shared" si="87"/>
        <v>-1.425061825665706E-08</v>
      </c>
      <c r="CY123">
        <f t="shared" si="88"/>
        <v>-1.4250618263340376E-08</v>
      </c>
      <c r="CZ123">
        <f t="shared" si="89"/>
        <v>-1.4250618263340376E-08</v>
      </c>
      <c r="DB123" s="4">
        <v>2.87E-09</v>
      </c>
      <c r="DC123" s="4">
        <v>2.44403568436</v>
      </c>
      <c r="DD123" s="4">
        <v>16.6747745564</v>
      </c>
      <c r="DE123">
        <f t="shared" si="90"/>
        <v>1.5613980418091794E-09</v>
      </c>
      <c r="DF123">
        <f t="shared" si="91"/>
        <v>1.561417254705354E-09</v>
      </c>
      <c r="DG123">
        <f t="shared" si="92"/>
        <v>1.5614172547144567E-09</v>
      </c>
      <c r="DH123">
        <f t="shared" si="93"/>
        <v>1.5614172547144567E-09</v>
      </c>
      <c r="EP123" s="4">
        <v>2E-09</v>
      </c>
      <c r="EQ123" s="4">
        <v>2.35215465744</v>
      </c>
      <c r="ER123" s="4">
        <v>605.9570363702</v>
      </c>
      <c r="ES123">
        <f t="shared" si="94"/>
        <v>1.2960686970803962E-09</v>
      </c>
      <c r="ET123">
        <f t="shared" si="95"/>
        <v>1.295627006147021E-09</v>
      </c>
      <c r="EU123">
        <f t="shared" si="96"/>
        <v>1.2956270059377798E-09</v>
      </c>
      <c r="EV123">
        <f t="shared" si="97"/>
        <v>1.2956270059377798E-09</v>
      </c>
      <c r="GL123" s="4">
        <v>6.1135E-07</v>
      </c>
      <c r="GM123" s="4">
        <v>0.83712253227</v>
      </c>
      <c r="GN123" s="4">
        <v>1022.7333672597</v>
      </c>
      <c r="GO123">
        <f t="shared" si="102"/>
        <v>6.045217964440962E-07</v>
      </c>
      <c r="GP123">
        <f t="shared" si="103"/>
        <v>6.044771359229461E-07</v>
      </c>
      <c r="GQ123">
        <f t="shared" si="104"/>
        <v>6.044771359017457E-07</v>
      </c>
      <c r="GR123">
        <f t="shared" si="105"/>
        <v>6.044771359017457E-07</v>
      </c>
      <c r="GT123" s="4">
        <v>4.652E-08</v>
      </c>
      <c r="GU123" s="4">
        <v>5.10765073368</v>
      </c>
      <c r="GV123" s="4">
        <v>274.0660483248</v>
      </c>
      <c r="GW123">
        <f t="shared" si="106"/>
        <v>3.153557584711106E-08</v>
      </c>
      <c r="GX123">
        <f t="shared" si="107"/>
        <v>3.153109083817749E-08</v>
      </c>
      <c r="GY123">
        <f t="shared" si="108"/>
        <v>3.1531090836046574E-08</v>
      </c>
      <c r="GZ123">
        <f t="shared" si="109"/>
        <v>3.1531090836046574E-08</v>
      </c>
    </row>
    <row r="124" spans="1:208" ht="12.75">
      <c r="A124" t="s">
        <v>14</v>
      </c>
      <c r="B124" t="s">
        <v>15</v>
      </c>
      <c r="C124" t="s">
        <v>16</v>
      </c>
      <c r="D124" t="s">
        <v>17</v>
      </c>
      <c r="E124" t="s">
        <v>18</v>
      </c>
      <c r="F124" t="s">
        <v>19</v>
      </c>
      <c r="M124" s="4">
        <v>4.471E-08</v>
      </c>
      <c r="N124" s="4">
        <v>2.06385999536</v>
      </c>
      <c r="O124" s="4">
        <v>7079.3738568078</v>
      </c>
      <c r="P124">
        <f t="shared" si="78"/>
        <v>8.448929327927832E-09</v>
      </c>
      <c r="R124" s="4">
        <v>3.79E-09</v>
      </c>
      <c r="S124" s="4">
        <v>0.37983009325</v>
      </c>
      <c r="T124" s="4">
        <v>10177.2576795336</v>
      </c>
      <c r="U124">
        <f t="shared" si="79"/>
        <v>6.13680135219854E-11</v>
      </c>
      <c r="W124" s="4">
        <v>2.5E-10</v>
      </c>
      <c r="X124" s="4">
        <v>1.38477355808</v>
      </c>
      <c r="Y124" s="4">
        <v>65147.6197681377</v>
      </c>
      <c r="Z124">
        <f t="shared" si="80"/>
        <v>-2.367792776095822E-10</v>
      </c>
      <c r="AQ124" s="4">
        <v>1.64E-09</v>
      </c>
      <c r="AR124" s="4">
        <v>5.18686275017</v>
      </c>
      <c r="AS124" s="4">
        <v>5481.2549188676</v>
      </c>
      <c r="AT124">
        <f t="shared" si="81"/>
        <v>1.6236139922387676E-09</v>
      </c>
      <c r="BP124" s="4">
        <v>1.712E-08</v>
      </c>
      <c r="BQ124" s="4">
        <v>1.34295663542</v>
      </c>
      <c r="BR124" s="4">
        <v>3128.3887650958</v>
      </c>
      <c r="BS124">
        <f t="shared" si="83"/>
        <v>1.321535636802888E-08</v>
      </c>
      <c r="BU124" s="4">
        <v>1.41E-09</v>
      </c>
      <c r="BV124" s="4">
        <v>0.49976927274</v>
      </c>
      <c r="BW124" s="4">
        <v>25158.6017197654</v>
      </c>
      <c r="BX124">
        <f t="shared" si="84"/>
        <v>6.796353966537179E-10</v>
      </c>
      <c r="BZ124" s="4">
        <v>1.6E-10</v>
      </c>
      <c r="CA124" s="4">
        <v>5.717699406999999</v>
      </c>
      <c r="CB124" s="4">
        <v>17298.1823273262</v>
      </c>
      <c r="CC124">
        <f t="shared" si="85"/>
        <v>-9.745757820572803E-11</v>
      </c>
      <c r="CT124" s="4">
        <v>2.845E-08</v>
      </c>
      <c r="CU124" s="4">
        <v>0.56009386585</v>
      </c>
      <c r="CV124" s="4">
        <v>144.1465711632</v>
      </c>
      <c r="CW124">
        <f t="shared" si="86"/>
        <v>-2.645828578495781E-08</v>
      </c>
      <c r="CX124">
        <f t="shared" si="87"/>
        <v>-2.6459006989910916E-08</v>
      </c>
      <c r="CY124">
        <f t="shared" si="88"/>
        <v>-2.645900699025326E-08</v>
      </c>
      <c r="CZ124">
        <f t="shared" si="89"/>
        <v>-2.645900699025326E-08</v>
      </c>
      <c r="DB124" s="4">
        <v>2.31E-09</v>
      </c>
      <c r="DC124" s="4">
        <v>2.47026250085</v>
      </c>
      <c r="DD124" s="4">
        <v>454.9093665273</v>
      </c>
      <c r="DE124">
        <f t="shared" si="90"/>
        <v>7.578136047244302E-10</v>
      </c>
      <c r="DF124">
        <f t="shared" si="91"/>
        <v>7.58288562176776E-10</v>
      </c>
      <c r="DG124">
        <f t="shared" si="92"/>
        <v>7.582885624020182E-10</v>
      </c>
      <c r="DH124">
        <f t="shared" si="93"/>
        <v>7.582885624020182E-10</v>
      </c>
      <c r="EP124" s="4">
        <v>2.32E-09</v>
      </c>
      <c r="EQ124" s="4">
        <v>3.92583619589</v>
      </c>
      <c r="ER124" s="4">
        <v>1512.8068240082</v>
      </c>
      <c r="ES124">
        <f t="shared" si="94"/>
        <v>-2.3199998390819225E-09</v>
      </c>
      <c r="ET124">
        <f t="shared" si="95"/>
        <v>-2.3199998567719095E-09</v>
      </c>
      <c r="EU124">
        <f t="shared" si="96"/>
        <v>-2.3199998567716295E-09</v>
      </c>
      <c r="EV124">
        <f t="shared" si="97"/>
        <v>-2.3199998567716295E-09</v>
      </c>
      <c r="GL124" s="4">
        <v>6.1268E-07</v>
      </c>
      <c r="GM124" s="4">
        <v>5.70228826765</v>
      </c>
      <c r="GN124" s="4">
        <v>178.1350052168</v>
      </c>
      <c r="GO124">
        <f t="shared" si="102"/>
        <v>4.86909483582954E-07</v>
      </c>
      <c r="GP124">
        <f t="shared" si="103"/>
        <v>4.869411784965352E-07</v>
      </c>
      <c r="GQ124">
        <f t="shared" si="104"/>
        <v>4.869411785115845E-07</v>
      </c>
      <c r="GR124">
        <f t="shared" si="105"/>
        <v>4.869411785115845E-07</v>
      </c>
      <c r="GT124" s="4">
        <v>4.711E-08</v>
      </c>
      <c r="GU124" s="4">
        <v>5.56542374115</v>
      </c>
      <c r="GV124" s="4">
        <v>42.3258213318</v>
      </c>
      <c r="GW124">
        <f t="shared" si="106"/>
        <v>4.7095080110262095E-08</v>
      </c>
      <c r="GX124">
        <f t="shared" si="107"/>
        <v>4.7095056090989825E-08</v>
      </c>
      <c r="GY124">
        <f t="shared" si="108"/>
        <v>4.709505609097842E-08</v>
      </c>
      <c r="GZ124">
        <f t="shared" si="109"/>
        <v>4.709505609097842E-08</v>
      </c>
    </row>
    <row r="125" spans="1:208" ht="12.75">
      <c r="A125">
        <f>SUM(GR1:GR607)</f>
        <v>29.94715291507138</v>
      </c>
      <c r="B125">
        <f>SUM(GZ1:GZ250)</f>
        <v>-0.002235101537059765</v>
      </c>
      <c r="C125">
        <f>SUM(HH1:HH72)</f>
        <v>-3.367430422884041E-05</v>
      </c>
      <c r="D125">
        <f>SUM(HP1:HP22)</f>
        <v>6.218631896603581E-07</v>
      </c>
      <c r="E125">
        <f>SUM(HX1:HX7)</f>
        <v>-3.7073930052616055E-08</v>
      </c>
      <c r="F125">
        <f>SUM(IF1:IF1)</f>
        <v>0</v>
      </c>
      <c r="M125" s="4">
        <v>6.153E-08</v>
      </c>
      <c r="N125" s="4">
        <v>1.45823331144</v>
      </c>
      <c r="O125" s="4">
        <v>233141.314404361</v>
      </c>
      <c r="P125">
        <f t="shared" si="78"/>
        <v>6.067826975828083E-09</v>
      </c>
      <c r="R125" s="4">
        <v>3.56E-09</v>
      </c>
      <c r="S125" s="4">
        <v>3.84145204913</v>
      </c>
      <c r="T125" s="4">
        <v>11712.9553182308</v>
      </c>
      <c r="U125">
        <f t="shared" si="79"/>
        <v>-3.502171443345074E-09</v>
      </c>
      <c r="W125" s="4">
        <v>2.3E-10</v>
      </c>
      <c r="X125" s="4">
        <v>3.49782549797</v>
      </c>
      <c r="Y125" s="4">
        <v>7477.5228602160005</v>
      </c>
      <c r="Z125">
        <f t="shared" si="80"/>
        <v>2.0145286498987384E-10</v>
      </c>
      <c r="AQ125" s="4">
        <v>1.6E-09</v>
      </c>
      <c r="AR125" s="4">
        <v>2.49298855159</v>
      </c>
      <c r="AS125" s="4">
        <v>12592.4500197826</v>
      </c>
      <c r="AT125">
        <f t="shared" si="81"/>
        <v>-1.5710003647567817E-09</v>
      </c>
      <c r="BP125" s="4">
        <v>1.642E-08</v>
      </c>
      <c r="BQ125" s="4">
        <v>5.55026665339</v>
      </c>
      <c r="BR125" s="4">
        <v>6496.3749454294</v>
      </c>
      <c r="BS125">
        <f t="shared" si="83"/>
        <v>-1.2199131209227985E-08</v>
      </c>
      <c r="BU125" s="4">
        <v>1.24E-09</v>
      </c>
      <c r="BV125" s="4">
        <v>6.03440460031</v>
      </c>
      <c r="BW125" s="4">
        <v>9225.539273283</v>
      </c>
      <c r="BX125">
        <f t="shared" si="84"/>
        <v>9.417515268302234E-10</v>
      </c>
      <c r="BZ125" s="4">
        <v>1.6E-10</v>
      </c>
      <c r="CA125" s="4">
        <v>3.28894009404</v>
      </c>
      <c r="CB125" s="4">
        <v>5884.9268465832</v>
      </c>
      <c r="CC125">
        <f t="shared" si="85"/>
        <v>1.0303382445584731E-11</v>
      </c>
      <c r="CT125" s="4">
        <v>2.848E-08</v>
      </c>
      <c r="CU125" s="4">
        <v>0.55423029727</v>
      </c>
      <c r="CV125" s="4">
        <v>567.8240007324</v>
      </c>
      <c r="CW125">
        <f t="shared" si="86"/>
        <v>1.9817227216723773E-08</v>
      </c>
      <c r="CX125">
        <f t="shared" si="87"/>
        <v>1.9822783776137506E-08</v>
      </c>
      <c r="CY125">
        <f t="shared" si="88"/>
        <v>1.9822783778778475E-08</v>
      </c>
      <c r="CZ125">
        <f t="shared" si="89"/>
        <v>1.9822783778778475E-08</v>
      </c>
      <c r="DB125" s="4">
        <v>2.3E-09</v>
      </c>
      <c r="DC125" s="4">
        <v>3.24571542922</v>
      </c>
      <c r="DD125" s="4">
        <v>1066.49547719</v>
      </c>
      <c r="DE125">
        <f t="shared" si="90"/>
        <v>-1.454251667883178E-09</v>
      </c>
      <c r="DF125">
        <f t="shared" si="91"/>
        <v>-1.455160765766105E-09</v>
      </c>
      <c r="DG125">
        <f t="shared" si="92"/>
        <v>-1.4551607662002516E-09</v>
      </c>
      <c r="DH125">
        <f t="shared" si="93"/>
        <v>-1.4551607662002516E-09</v>
      </c>
      <c r="EP125" s="4">
        <v>2.23E-09</v>
      </c>
      <c r="EQ125" s="4">
        <v>5.52392277606</v>
      </c>
      <c r="ER125" s="4">
        <v>187.6962327724</v>
      </c>
      <c r="ES125">
        <f t="shared" si="94"/>
        <v>1.8199930442159153E-09</v>
      </c>
      <c r="ET125">
        <f t="shared" si="95"/>
        <v>1.8198773089606392E-09</v>
      </c>
      <c r="EU125">
        <f t="shared" si="96"/>
        <v>1.8198773089058418E-09</v>
      </c>
      <c r="EV125">
        <f t="shared" si="97"/>
        <v>1.8198773089058418E-09</v>
      </c>
      <c r="GL125" s="4">
        <v>5.2887E-07</v>
      </c>
      <c r="GM125" s="4">
        <v>0.37458943972</v>
      </c>
      <c r="GN125" s="4">
        <v>27.0873353739</v>
      </c>
      <c r="GO125">
        <f t="shared" si="102"/>
        <v>-4.76131990669717E-07</v>
      </c>
      <c r="GP125">
        <f t="shared" si="103"/>
        <v>-4.7613497444159264E-07</v>
      </c>
      <c r="GQ125">
        <f t="shared" si="104"/>
        <v>-4.7613497444301253E-07</v>
      </c>
      <c r="GR125">
        <f t="shared" si="105"/>
        <v>-4.7613497444301253E-07</v>
      </c>
      <c r="GT125" s="4">
        <v>4.459E-08</v>
      </c>
      <c r="GU125" s="4">
        <v>1.3078482983</v>
      </c>
      <c r="GV125" s="4">
        <v>69.3649725959</v>
      </c>
      <c r="GW125">
        <f t="shared" si="106"/>
        <v>3.467489309774069E-08</v>
      </c>
      <c r="GX125">
        <f t="shared" si="107"/>
        <v>3.467396263690799E-08</v>
      </c>
      <c r="GY125">
        <f t="shared" si="108"/>
        <v>3.467396263646496E-08</v>
      </c>
      <c r="GZ125">
        <f t="shared" si="109"/>
        <v>3.467396263646496E-08</v>
      </c>
    </row>
    <row r="126" spans="13:208" ht="12.75">
      <c r="M126" s="4">
        <v>4.348E-08</v>
      </c>
      <c r="N126" s="4">
        <v>4.4234217548</v>
      </c>
      <c r="O126" s="4">
        <v>5216.5803728014</v>
      </c>
      <c r="P126">
        <f t="shared" si="78"/>
        <v>3.3148682953683705E-08</v>
      </c>
      <c r="R126" s="4">
        <v>3.74E-09</v>
      </c>
      <c r="S126" s="4">
        <v>5.01577520608</v>
      </c>
      <c r="T126" s="4">
        <v>7.046236698</v>
      </c>
      <c r="U126">
        <f t="shared" si="79"/>
        <v>1.7381639960577537E-09</v>
      </c>
      <c r="W126" s="4">
        <v>1.9E-10</v>
      </c>
      <c r="X126" s="4">
        <v>3.14329413716</v>
      </c>
      <c r="Y126" s="4">
        <v>6496.3749454294</v>
      </c>
      <c r="Z126">
        <f t="shared" si="80"/>
        <v>1.9504605636963325E-11</v>
      </c>
      <c r="AQ126" s="4">
        <v>1.55E-09</v>
      </c>
      <c r="AR126" s="4">
        <v>1.5959543823</v>
      </c>
      <c r="AS126" s="4">
        <v>10021.8372800994</v>
      </c>
      <c r="AT126">
        <f t="shared" si="81"/>
        <v>-6.966538988179128E-10</v>
      </c>
      <c r="BP126" s="4">
        <v>1.502E-08</v>
      </c>
      <c r="BQ126" s="4">
        <v>5.43948825854</v>
      </c>
      <c r="BR126" s="4">
        <v>155.4203994342</v>
      </c>
      <c r="BS126">
        <f t="shared" si="83"/>
        <v>1.4929352899079853E-08</v>
      </c>
      <c r="BU126" s="4">
        <v>1.5E-09</v>
      </c>
      <c r="BV126" s="4">
        <v>5.30166336812</v>
      </c>
      <c r="BW126" s="4">
        <v>13517.8701062334</v>
      </c>
      <c r="BX126">
        <f t="shared" si="84"/>
        <v>-2.734845503240306E-10</v>
      </c>
      <c r="BZ126" s="4">
        <v>1.5E-10</v>
      </c>
      <c r="CA126" s="4">
        <v>5.64785377164</v>
      </c>
      <c r="CB126" s="4">
        <v>12559.038152982</v>
      </c>
      <c r="CC126">
        <f t="shared" si="85"/>
        <v>-1.345498575393992E-10</v>
      </c>
      <c r="CT126" s="4">
        <v>3.44E-08</v>
      </c>
      <c r="CU126" s="4">
        <v>1.70887250883</v>
      </c>
      <c r="CV126" s="4">
        <v>12.5301729722</v>
      </c>
      <c r="CW126">
        <f t="shared" si="86"/>
        <v>-1.433335744480964E-08</v>
      </c>
      <c r="CX126">
        <f t="shared" si="87"/>
        <v>-1.4333169959169122E-08</v>
      </c>
      <c r="CY126">
        <f t="shared" si="88"/>
        <v>-1.4333169959079798E-08</v>
      </c>
      <c r="CZ126">
        <f t="shared" si="89"/>
        <v>-1.4333169959079798E-08</v>
      </c>
      <c r="DB126" s="4">
        <v>2.82E-09</v>
      </c>
      <c r="DC126" s="4">
        <v>1.48595620175</v>
      </c>
      <c r="DD126" s="4">
        <v>983.1158589136</v>
      </c>
      <c r="DE126">
        <f t="shared" si="90"/>
        <v>-2.7955626871536355E-09</v>
      </c>
      <c r="DF126">
        <f t="shared" si="91"/>
        <v>-2.795736633915634E-09</v>
      </c>
      <c r="DG126">
        <f t="shared" si="92"/>
        <v>-2.7957366339982215E-09</v>
      </c>
      <c r="DH126">
        <f t="shared" si="93"/>
        <v>-2.7957366339982215E-09</v>
      </c>
      <c r="EP126" s="4">
        <v>1.9E-09</v>
      </c>
      <c r="EQ126" s="4">
        <v>0.29169556516</v>
      </c>
      <c r="ER126" s="4">
        <v>291.7040307277</v>
      </c>
      <c r="ES126">
        <f t="shared" si="94"/>
        <v>-1.1629353434005807E-09</v>
      </c>
      <c r="ET126">
        <f t="shared" si="95"/>
        <v>-1.1631450444008268E-09</v>
      </c>
      <c r="EU126">
        <f t="shared" si="96"/>
        <v>-1.1631450445005734E-09</v>
      </c>
      <c r="EV126">
        <f t="shared" si="97"/>
        <v>-1.1631450445005734E-09</v>
      </c>
      <c r="GL126" s="4">
        <v>5.6722E-07</v>
      </c>
      <c r="GM126" s="4">
        <v>3.52318112447</v>
      </c>
      <c r="GN126" s="4">
        <v>216.9224321604</v>
      </c>
      <c r="GO126">
        <f t="shared" si="102"/>
        <v>-3.9435430395958687E-07</v>
      </c>
      <c r="GP126">
        <f t="shared" si="103"/>
        <v>-3.9431198529805887E-07</v>
      </c>
      <c r="GQ126">
        <f t="shared" si="104"/>
        <v>-3.9431198527794067E-07</v>
      </c>
      <c r="GR126">
        <f t="shared" si="105"/>
        <v>-3.9431198527794067E-07</v>
      </c>
      <c r="GT126" s="4">
        <v>5.485E-08</v>
      </c>
      <c r="GU126" s="4">
        <v>3.88088464259</v>
      </c>
      <c r="GV126" s="4">
        <v>218.4069048687</v>
      </c>
      <c r="GW126">
        <f t="shared" si="106"/>
        <v>-5.319199495768121E-08</v>
      </c>
      <c r="GX126">
        <f t="shared" si="107"/>
        <v>-5.3193393337714354E-08</v>
      </c>
      <c r="GY126">
        <f t="shared" si="108"/>
        <v>-5.3193393338377494E-08</v>
      </c>
      <c r="GZ126">
        <f t="shared" si="109"/>
        <v>-5.3193393338377494E-08</v>
      </c>
    </row>
    <row r="127" spans="1:208" ht="12.75">
      <c r="A127" s="5" t="s">
        <v>20</v>
      </c>
      <c r="B127" s="5" t="s">
        <v>21</v>
      </c>
      <c r="C127" s="5" t="s">
        <v>22</v>
      </c>
      <c r="D127" s="5" t="s">
        <v>23</v>
      </c>
      <c r="E127" s="5" t="s">
        <v>27</v>
      </c>
      <c r="F127" s="5" t="s">
        <v>29</v>
      </c>
      <c r="M127" s="4">
        <v>6.123E-08</v>
      </c>
      <c r="N127" s="4">
        <v>1.07494905258</v>
      </c>
      <c r="O127" s="4">
        <v>19804.8272915828</v>
      </c>
      <c r="P127">
        <f t="shared" si="78"/>
        <v>-5.26672079520042E-08</v>
      </c>
      <c r="R127" s="4">
        <v>3.81E-09</v>
      </c>
      <c r="S127" s="4">
        <v>4.30250406634</v>
      </c>
      <c r="T127" s="4">
        <v>6062.6632075526</v>
      </c>
      <c r="U127">
        <f t="shared" si="79"/>
        <v>-2.6874677590106845E-09</v>
      </c>
      <c r="W127" s="4">
        <v>1.9E-10</v>
      </c>
      <c r="X127" s="4">
        <v>2.20135125199</v>
      </c>
      <c r="Y127" s="4">
        <v>18073.7049386502</v>
      </c>
      <c r="Z127">
        <f t="shared" si="80"/>
        <v>-7.988704794289932E-11</v>
      </c>
      <c r="AQ127" s="4">
        <v>1.35E-09</v>
      </c>
      <c r="AR127" s="4">
        <v>0.21349051064</v>
      </c>
      <c r="AS127" s="4">
        <v>10988.808157535</v>
      </c>
      <c r="AT127">
        <f t="shared" si="81"/>
        <v>1.2691212992801918E-09</v>
      </c>
      <c r="BP127" s="4">
        <v>1.827E-08</v>
      </c>
      <c r="BQ127" s="4">
        <v>5.91227480261</v>
      </c>
      <c r="BR127" s="4">
        <v>3738.761430108</v>
      </c>
      <c r="BS127">
        <f t="shared" si="83"/>
        <v>-5.3512947293936255E-09</v>
      </c>
      <c r="BU127" s="4">
        <v>1.27E-09</v>
      </c>
      <c r="BV127" s="4">
        <v>1.92389511438</v>
      </c>
      <c r="BW127" s="4">
        <v>22483.8485744925</v>
      </c>
      <c r="BX127">
        <f t="shared" si="84"/>
        <v>-1.0882640872945056E-09</v>
      </c>
      <c r="BZ127" s="4">
        <v>1.6E-10</v>
      </c>
      <c r="CA127" s="4">
        <v>4.4345208093</v>
      </c>
      <c r="CB127" s="4">
        <v>6283.0085396886</v>
      </c>
      <c r="CC127">
        <f t="shared" si="85"/>
        <v>1.2947759385602756E-10</v>
      </c>
      <c r="CT127" s="4">
        <v>3.267E-08</v>
      </c>
      <c r="CU127" s="4">
        <v>5.6328779982</v>
      </c>
      <c r="CV127" s="4">
        <v>488.5889840402</v>
      </c>
      <c r="CW127">
        <f t="shared" si="86"/>
        <v>1.3693347252000375E-08</v>
      </c>
      <c r="CX127">
        <f t="shared" si="87"/>
        <v>1.3686412608779004E-08</v>
      </c>
      <c r="CY127">
        <f t="shared" si="88"/>
        <v>1.3686412605473937E-08</v>
      </c>
      <c r="CZ127">
        <f t="shared" si="89"/>
        <v>1.3686412605473937E-08</v>
      </c>
      <c r="DB127" s="4">
        <v>2.12E-09</v>
      </c>
      <c r="DC127" s="4">
        <v>5.41931177641</v>
      </c>
      <c r="DD127" s="4">
        <v>64.9597385808</v>
      </c>
      <c r="DE127">
        <f t="shared" si="90"/>
        <v>1.1921612297097426E-09</v>
      </c>
      <c r="DF127">
        <f t="shared" si="91"/>
        <v>1.1922157165339743E-09</v>
      </c>
      <c r="DG127">
        <f t="shared" si="92"/>
        <v>1.1922157165598824E-09</v>
      </c>
      <c r="DH127">
        <f t="shared" si="93"/>
        <v>1.1922157165598824E-09</v>
      </c>
      <c r="EP127" s="4">
        <v>2.36E-09</v>
      </c>
      <c r="EQ127" s="4">
        <v>3.12464145036</v>
      </c>
      <c r="ER127" s="4">
        <v>563.6312150384</v>
      </c>
      <c r="ES127">
        <f t="shared" si="94"/>
        <v>1.6679306927348413E-09</v>
      </c>
      <c r="ET127">
        <f t="shared" si="95"/>
        <v>1.6674803645345376E-09</v>
      </c>
      <c r="EU127">
        <f t="shared" si="96"/>
        <v>1.6674803643203708E-09</v>
      </c>
      <c r="EV127">
        <f t="shared" si="97"/>
        <v>1.6674803643203708E-09</v>
      </c>
      <c r="GL127" s="4">
        <v>4.8819E-07</v>
      </c>
      <c r="GM127" s="4">
        <v>5.10789123481</v>
      </c>
      <c r="GN127" s="4">
        <v>64.9597385808</v>
      </c>
      <c r="GO127">
        <f t="shared" si="102"/>
        <v>3.85018093535379E-07</v>
      </c>
      <c r="GP127">
        <f t="shared" si="103"/>
        <v>3.8502742253422746E-07</v>
      </c>
      <c r="GQ127">
        <f t="shared" si="104"/>
        <v>3.850274225386633E-07</v>
      </c>
      <c r="GR127">
        <f t="shared" si="105"/>
        <v>3.850274225386633E-07</v>
      </c>
      <c r="GT127" s="4">
        <v>4.416E-08</v>
      </c>
      <c r="GU127" s="4">
        <v>3.05353893868</v>
      </c>
      <c r="GV127" s="4">
        <v>27.0873353739</v>
      </c>
      <c r="GW127">
        <f t="shared" si="106"/>
        <v>4.41566795856169E-08</v>
      </c>
      <c r="GX127">
        <f t="shared" si="107"/>
        <v>4.41566725634193E-08</v>
      </c>
      <c r="GY127">
        <f t="shared" si="108"/>
        <v>4.415667256341595E-08</v>
      </c>
      <c r="GZ127">
        <f t="shared" si="109"/>
        <v>4.415667256341595E-08</v>
      </c>
    </row>
    <row r="128" spans="1:208" ht="12.75">
      <c r="A128">
        <f>((((F119*C116+E119)*C116+D119)*C116+C119)*C116+B119)*C116+A119</f>
        <v>-301.64714649168474</v>
      </c>
      <c r="B128">
        <f>DEGREES(A128)</f>
        <v>-17283.108396138014</v>
      </c>
      <c r="C128">
        <f>((((F122*C116+E122)*C116+D122)*C116+C122)*C116+B122)*C116+A122</f>
        <v>-0.03206077599541518</v>
      </c>
      <c r="D128">
        <f>DEGREES(C128)</f>
        <v>-1.8369471524516305</v>
      </c>
      <c r="E128">
        <f>((((F125*C116+E125)*C116+D125)*C116+C125)*C116+B125)*C116+A125</f>
        <v>29.962408070022335</v>
      </c>
      <c r="F128">
        <f>SQRT(D132*D132+E132*E132+F132*F132)</f>
        <v>30.259328868483202</v>
      </c>
      <c r="M128" s="4">
        <v>4.488E-08</v>
      </c>
      <c r="N128" s="4">
        <v>3.6528503715</v>
      </c>
      <c r="O128" s="4">
        <v>206.1855484372</v>
      </c>
      <c r="P128">
        <f t="shared" si="78"/>
        <v>4.1374178754632586E-08</v>
      </c>
      <c r="R128" s="4">
        <v>4.71E-09</v>
      </c>
      <c r="S128" s="4">
        <v>0.86381834647</v>
      </c>
      <c r="T128" s="4">
        <v>6069.7767545534</v>
      </c>
      <c r="U128">
        <f t="shared" si="79"/>
        <v>4.6688709244531345E-09</v>
      </c>
      <c r="W128" s="4">
        <v>1.9E-10</v>
      </c>
      <c r="X128" s="4">
        <v>4.95020255309</v>
      </c>
      <c r="Y128" s="4">
        <v>3930.2096962196</v>
      </c>
      <c r="Z128">
        <f t="shared" si="80"/>
        <v>5.326109141627163E-11</v>
      </c>
      <c r="AQ128" s="4">
        <v>1.78E-09</v>
      </c>
      <c r="AR128" s="4">
        <v>3.8037517797</v>
      </c>
      <c r="AS128" s="4">
        <v>23581.2581773176</v>
      </c>
      <c r="AT128">
        <f t="shared" si="81"/>
        <v>-1.0497478932583713E-09</v>
      </c>
      <c r="BP128" s="4">
        <v>1.726E-08</v>
      </c>
      <c r="BQ128" s="4">
        <v>2.16764983583</v>
      </c>
      <c r="BR128" s="4">
        <v>10575.4066829418</v>
      </c>
      <c r="BS128">
        <f t="shared" si="83"/>
        <v>-1.3729095549386224E-08</v>
      </c>
      <c r="BU128" s="4">
        <v>1.21E-09</v>
      </c>
      <c r="BV128" s="4">
        <v>2.37813129011</v>
      </c>
      <c r="BW128" s="4">
        <v>167283.761587665</v>
      </c>
      <c r="BX128">
        <f t="shared" si="84"/>
        <v>-1.0594654042266601E-09</v>
      </c>
      <c r="BZ128" s="4">
        <v>1.4E-10</v>
      </c>
      <c r="CA128" s="4">
        <v>2.31721603062</v>
      </c>
      <c r="CB128" s="4">
        <v>5481.2549188676</v>
      </c>
      <c r="CC128">
        <f t="shared" si="85"/>
        <v>-1.2820503415490276E-10</v>
      </c>
      <c r="CT128" s="4">
        <v>3.107E-08</v>
      </c>
      <c r="CU128" s="4">
        <v>5.79335949207</v>
      </c>
      <c r="CV128" s="4">
        <v>105.4922706636</v>
      </c>
      <c r="CW128">
        <f t="shared" si="86"/>
        <v>-2.4192913497155194E-08</v>
      </c>
      <c r="CX128">
        <f t="shared" si="87"/>
        <v>-2.4193897476526844E-08</v>
      </c>
      <c r="CY128">
        <f t="shared" si="88"/>
        <v>-2.419389747699446E-08</v>
      </c>
      <c r="CZ128">
        <f t="shared" si="89"/>
        <v>-2.419389747699446E-08</v>
      </c>
      <c r="DB128" s="4">
        <v>2.13E-09</v>
      </c>
      <c r="DC128" s="4">
        <v>1.64175339637</v>
      </c>
      <c r="DD128" s="4">
        <v>1089.129394439</v>
      </c>
      <c r="DE128">
        <f t="shared" si="90"/>
        <v>-1.938575014173225E-09</v>
      </c>
      <c r="DF128">
        <f t="shared" si="91"/>
        <v>-1.9390346470815822E-09</v>
      </c>
      <c r="DG128">
        <f t="shared" si="92"/>
        <v>-1.9390346472996506E-09</v>
      </c>
      <c r="DH128">
        <f t="shared" si="93"/>
        <v>-1.9390346472996506E-09</v>
      </c>
      <c r="EP128" s="4">
        <v>1.93E-09</v>
      </c>
      <c r="EQ128" s="4">
        <v>0.53675942386</v>
      </c>
      <c r="ER128" s="4">
        <v>60.7669528868</v>
      </c>
      <c r="ES128">
        <f t="shared" si="94"/>
        <v>-4.0708845194047236E-10</v>
      </c>
      <c r="ET128">
        <f t="shared" si="95"/>
        <v>-4.0714330499750304E-10</v>
      </c>
      <c r="EU128">
        <f t="shared" si="96"/>
        <v>-4.0714330502356213E-10</v>
      </c>
      <c r="EV128">
        <f t="shared" si="97"/>
        <v>-4.0714330502356213E-10</v>
      </c>
      <c r="GL128" s="4">
        <v>6.329E-07</v>
      </c>
      <c r="GM128" s="4">
        <v>4.3942491003</v>
      </c>
      <c r="GN128" s="4">
        <v>807.9497991134</v>
      </c>
      <c r="GO128">
        <f t="shared" si="102"/>
        <v>6.322017366382752E-07</v>
      </c>
      <c r="GP128">
        <f t="shared" si="103"/>
        <v>6.322131793056217E-07</v>
      </c>
      <c r="GQ128">
        <f t="shared" si="104"/>
        <v>6.322131793110372E-07</v>
      </c>
      <c r="GR128">
        <f t="shared" si="105"/>
        <v>6.322131793110372E-07</v>
      </c>
      <c r="GT128" s="4">
        <v>4.559E-08</v>
      </c>
      <c r="GU128" s="4">
        <v>4.92224120952</v>
      </c>
      <c r="GV128" s="4">
        <v>285.3723810196</v>
      </c>
      <c r="GW128">
        <f t="shared" si="106"/>
        <v>-4.276508924726653E-08</v>
      </c>
      <c r="GX128">
        <f t="shared" si="107"/>
        <v>-4.276293165108622E-08</v>
      </c>
      <c r="GY128">
        <f t="shared" si="108"/>
        <v>-4.276293165005847E-08</v>
      </c>
      <c r="GZ128">
        <f t="shared" si="109"/>
        <v>-4.276293165005847E-08</v>
      </c>
    </row>
    <row r="129" spans="1:208" ht="12.75">
      <c r="A129">
        <f>RADIANS(B129)</f>
        <v>6.228933560114973</v>
      </c>
      <c r="B129">
        <f>B128-INT(B128/360)*360</f>
        <v>356.89160386198637</v>
      </c>
      <c r="C129">
        <f>RADIANS(D129)</f>
        <v>6.251124531184171</v>
      </c>
      <c r="D129">
        <f>D128-INT(D128/360)*360</f>
        <v>358.1630528475484</v>
      </c>
      <c r="M129" s="4">
        <v>4.02E-08</v>
      </c>
      <c r="N129" s="4">
        <v>0.83995823171</v>
      </c>
      <c r="O129" s="4">
        <v>20.3553193988</v>
      </c>
      <c r="P129">
        <f t="shared" si="78"/>
        <v>8.267338762980368E-09</v>
      </c>
      <c r="R129" s="4">
        <v>3.67E-09</v>
      </c>
      <c r="S129" s="4">
        <v>1.32943839763</v>
      </c>
      <c r="T129" s="4">
        <v>6283.0085396886</v>
      </c>
      <c r="U129">
        <f t="shared" si="79"/>
        <v>-2.8892119337307044E-09</v>
      </c>
      <c r="W129" s="4">
        <v>1.9E-10</v>
      </c>
      <c r="X129" s="4">
        <v>0.57998702747</v>
      </c>
      <c r="Y129" s="4">
        <v>31415.379249957</v>
      </c>
      <c r="Z129">
        <f t="shared" si="80"/>
        <v>-1.259789420357797E-10</v>
      </c>
      <c r="AQ129" s="4">
        <v>1.23E-09</v>
      </c>
      <c r="AR129" s="4">
        <v>1.66800739151</v>
      </c>
      <c r="AS129" s="4">
        <v>15110.4661198662</v>
      </c>
      <c r="AT129">
        <f t="shared" si="81"/>
        <v>-1.1101039193686509E-09</v>
      </c>
      <c r="BP129" s="4">
        <v>1.532E-08</v>
      </c>
      <c r="BQ129" s="4">
        <v>5.3568310707</v>
      </c>
      <c r="BR129" s="4">
        <v>13521.7514415914</v>
      </c>
      <c r="BS129">
        <f t="shared" si="83"/>
        <v>3.60765365817539E-09</v>
      </c>
      <c r="BU129" s="4">
        <v>1.2E-09</v>
      </c>
      <c r="BV129" s="4">
        <v>3.98423684853</v>
      </c>
      <c r="BW129" s="4">
        <v>4686.8894077068</v>
      </c>
      <c r="BX129">
        <f t="shared" si="84"/>
        <v>1.7045592635498033E-10</v>
      </c>
      <c r="BZ129" s="4">
        <v>1.4E-10</v>
      </c>
      <c r="CA129" s="4">
        <v>4.43479032305</v>
      </c>
      <c r="CB129" s="4">
        <v>13517.8701062334</v>
      </c>
      <c r="CC129">
        <f t="shared" si="85"/>
        <v>-1.2145468633245248E-10</v>
      </c>
      <c r="CT129" s="4">
        <v>2.712E-08</v>
      </c>
      <c r="CU129" s="4">
        <v>2.43726364359</v>
      </c>
      <c r="CV129" s="4">
        <v>60.7669528868</v>
      </c>
      <c r="CW129">
        <f t="shared" si="86"/>
        <v>2.6934002541278335E-08</v>
      </c>
      <c r="CX129">
        <f t="shared" si="87"/>
        <v>2.693409472220804E-08</v>
      </c>
      <c r="CY129">
        <f t="shared" si="88"/>
        <v>2.6934094722251827E-08</v>
      </c>
      <c r="CZ129">
        <f t="shared" si="89"/>
        <v>2.6934094722251827E-08</v>
      </c>
      <c r="DB129" s="4">
        <v>2.38E-09</v>
      </c>
      <c r="DC129" s="4">
        <v>2.69801319489</v>
      </c>
      <c r="DD129" s="4">
        <v>882.9438460018</v>
      </c>
      <c r="DE129">
        <f t="shared" si="90"/>
        <v>-6.197318495081449E-11</v>
      </c>
      <c r="DF129">
        <f t="shared" si="91"/>
        <v>-6.096804864878817E-11</v>
      </c>
      <c r="DG129">
        <f t="shared" si="92"/>
        <v>-6.096804817056914E-11</v>
      </c>
      <c r="DH129">
        <f t="shared" si="93"/>
        <v>-6.096804817056914E-11</v>
      </c>
      <c r="EP129" s="4">
        <v>2.15E-09</v>
      </c>
      <c r="EQ129" s="4">
        <v>3.78391259001</v>
      </c>
      <c r="ER129" s="4">
        <v>103.0927742186</v>
      </c>
      <c r="ES129">
        <f t="shared" si="94"/>
        <v>-1.1883594844609528E-09</v>
      </c>
      <c r="ET129">
        <f t="shared" si="95"/>
        <v>-1.1882711015947207E-09</v>
      </c>
      <c r="EU129">
        <f t="shared" si="96"/>
        <v>-1.1882711015527578E-09</v>
      </c>
      <c r="EV129">
        <f t="shared" si="97"/>
        <v>-1.1882711015527578E-09</v>
      </c>
      <c r="GL129" s="4">
        <v>6.4062E-07</v>
      </c>
      <c r="GM129" s="4">
        <v>6.28297531806</v>
      </c>
      <c r="GN129" s="4">
        <v>7.1135470008</v>
      </c>
      <c r="GO129">
        <f t="shared" si="102"/>
        <v>5.998436487798369E-07</v>
      </c>
      <c r="GP129">
        <f t="shared" si="103"/>
        <v>5.99842883281586E-07</v>
      </c>
      <c r="GQ129">
        <f t="shared" si="104"/>
        <v>5.998428832812218E-07</v>
      </c>
      <c r="GR129">
        <f t="shared" si="105"/>
        <v>5.998428832812218E-07</v>
      </c>
      <c r="GT129" s="4">
        <v>4.393E-08</v>
      </c>
      <c r="GU129" s="4">
        <v>4.18047835584</v>
      </c>
      <c r="GV129" s="4">
        <v>5.4166259714</v>
      </c>
      <c r="GW129">
        <f t="shared" si="106"/>
        <v>5.184575399836213E-09</v>
      </c>
      <c r="GX129">
        <f t="shared" si="107"/>
        <v>5.184462341094203E-09</v>
      </c>
      <c r="GY129">
        <f t="shared" si="108"/>
        <v>5.18446234104058E-09</v>
      </c>
      <c r="GZ129">
        <f t="shared" si="109"/>
        <v>5.18446234104058E-09</v>
      </c>
    </row>
    <row r="130" spans="13:208" ht="12.75">
      <c r="M130" s="4">
        <v>5.188E-08</v>
      </c>
      <c r="N130" s="4">
        <v>4.06503864016</v>
      </c>
      <c r="O130" s="4">
        <v>6208.2942514241</v>
      </c>
      <c r="P130">
        <f aca="true" t="shared" si="110" ref="P130:P193">M130*COS(N130+O130*$E$16)</f>
        <v>2.5474257170024453E-08</v>
      </c>
      <c r="R130" s="4">
        <v>4.6E-09</v>
      </c>
      <c r="S130" s="4">
        <v>5.19667219575</v>
      </c>
      <c r="T130" s="4">
        <v>6284.0561710596</v>
      </c>
      <c r="U130">
        <f aca="true" t="shared" si="111" ref="U130:U193">R130*COS(S130+T130*$E$16)</f>
        <v>3.495682188270802E-09</v>
      </c>
      <c r="W130" s="4">
        <v>2.1E-10</v>
      </c>
      <c r="X130" s="4">
        <v>1.75474323399</v>
      </c>
      <c r="Y130" s="4">
        <v>12139.5535091068</v>
      </c>
      <c r="Z130">
        <f aca="true" t="shared" si="112" ref="Z130:Z142">W130*COS(X130+Y130*$E$16)</f>
        <v>2.011344860064327E-10</v>
      </c>
      <c r="AQ130" s="4">
        <v>1.22E-09</v>
      </c>
      <c r="AR130" s="4">
        <v>2.72678272244</v>
      </c>
      <c r="AS130" s="4">
        <v>18849.2275499742</v>
      </c>
      <c r="AT130">
        <f aca="true" t="shared" si="113" ref="AT130:AT184">AQ130*COS(AR130+AS130*$E$16)</f>
        <v>-7.739606488894159E-10</v>
      </c>
      <c r="BP130" s="4">
        <v>1.829E-08</v>
      </c>
      <c r="BQ130" s="4">
        <v>1.66006148731</v>
      </c>
      <c r="BR130" s="4">
        <v>39302.096962196</v>
      </c>
      <c r="BS130">
        <f aca="true" t="shared" si="114" ref="BS130:BS193">BP130*COS(BQ130+BR130*$E$16)</f>
        <v>-9.597655645859709E-09</v>
      </c>
      <c r="BU130" s="4">
        <v>1.17E-09</v>
      </c>
      <c r="BV130" s="4">
        <v>5.81072642211</v>
      </c>
      <c r="BW130" s="4">
        <v>12569.6748183318</v>
      </c>
      <c r="BX130">
        <f aca="true" t="shared" si="115" ref="BX130:BX193">BU130*COS(BV130+BW130*$E$16)</f>
        <v>1.0981753668980428E-09</v>
      </c>
      <c r="BZ130" s="4">
        <v>1.4E-10</v>
      </c>
      <c r="CA130" s="4">
        <v>4.73209312936</v>
      </c>
      <c r="CB130" s="4">
        <v>7342.4577801806</v>
      </c>
      <c r="CC130">
        <f aca="true" t="shared" si="116" ref="CC130:CC139">BZ130*COS(CA130+CB130*$E$16)</f>
        <v>6.0273037744673055E-12</v>
      </c>
      <c r="CT130" s="4">
        <v>3.202E-08</v>
      </c>
      <c r="CU130" s="4">
        <v>2.21483496593</v>
      </c>
      <c r="CV130" s="4">
        <v>41.0537969446</v>
      </c>
      <c r="CW130">
        <f aca="true" t="shared" si="117" ref="CW130:CW193">CT130*COS(CU130+CV130*$C$53)</f>
        <v>2.783457894915346E-08</v>
      </c>
      <c r="CX130">
        <f aca="true" t="shared" si="118" ref="CX130:CX193">CT130*COS(CU130+CV130*$C$74)</f>
        <v>2.7834889851442354E-08</v>
      </c>
      <c r="CY130">
        <f aca="true" t="shared" si="119" ref="CY130:CY193">CT130*COS(CU130+CV130*$C$95)</f>
        <v>2.78348898515899E-08</v>
      </c>
      <c r="CZ130">
        <f aca="true" t="shared" si="120" ref="CZ130:CZ193">CT130*COS(CU130+CV130*$C$116)</f>
        <v>2.78348898515899E-08</v>
      </c>
      <c r="DB130" s="4">
        <v>2.1E-09</v>
      </c>
      <c r="DC130" s="4">
        <v>4.53976756699</v>
      </c>
      <c r="DD130" s="4">
        <v>1093.322180133</v>
      </c>
      <c r="DE130">
        <f aca="true" t="shared" si="121" ref="DE130:DE183">DB130*COS(DC130+DD130*$C$53)</f>
        <v>-7.618028067035424E-10</v>
      </c>
      <c r="DF130">
        <f aca="true" t="shared" si="122" ref="DF130:DF183">DB130*COS(DC130+DD130*$C$74)</f>
        <v>-7.628264382243199E-10</v>
      </c>
      <c r="DG130">
        <f aca="true" t="shared" si="123" ref="DG130:DG183">DB130*COS(DC130+DD130*$C$95)</f>
        <v>-7.628264387118957E-10</v>
      </c>
      <c r="DH130">
        <f aca="true" t="shared" si="124" ref="DH130:DH183">DB130*COS(DC130+DD130*$C$116)</f>
        <v>-7.628264387118957E-10</v>
      </c>
      <c r="EP130" s="4">
        <v>1.72E-09</v>
      </c>
      <c r="EQ130" s="4">
        <v>5.63262770743</v>
      </c>
      <c r="ER130" s="4">
        <v>7.1135470008</v>
      </c>
      <c r="ES130">
        <f aca="true" t="shared" si="125" ref="ES130:ES172">EP130*COS(EQ130+ER130*$C$53)</f>
        <v>9.161649387630091E-10</v>
      </c>
      <c r="ET130">
        <f aca="true" t="shared" si="126" ref="ET130:ET172">EP130*COS(EQ130+ER130*$C$74)</f>
        <v>9.161599840756324E-10</v>
      </c>
      <c r="EU130">
        <f aca="true" t="shared" si="127" ref="EU130:EU172">EP130*COS(EQ130+ER130*$C$95)</f>
        <v>9.16159984073274E-10</v>
      </c>
      <c r="EV130">
        <f aca="true" t="shared" si="128" ref="EV130:EV172">EP130*COS(EQ130+ER130*$C$116)</f>
        <v>9.16159984073274E-10</v>
      </c>
      <c r="GL130" s="4">
        <v>4.6356E-07</v>
      </c>
      <c r="GM130" s="4">
        <v>1.34735469284</v>
      </c>
      <c r="GN130" s="4">
        <v>451.9404211107</v>
      </c>
      <c r="GO130">
        <f aca="true" t="shared" si="129" ref="GO130:GO193">GL130*COS(GM130+GN130*$C$53)</f>
        <v>1.382122196579349E-07</v>
      </c>
      <c r="GP130">
        <f aca="true" t="shared" si="130" ref="GP130:GP193">GL130*COS(GM130+GN130*$C$74)</f>
        <v>1.3811653426036297E-07</v>
      </c>
      <c r="GQ130">
        <f aca="true" t="shared" si="131" ref="GQ130:GQ193">GL130*COS(GM130+GN130*$C$95)</f>
        <v>1.3811653421488537E-07</v>
      </c>
      <c r="GR130">
        <f aca="true" t="shared" si="132" ref="GR130:GR193">GL130*COS(GM130+GN130*$C$116)</f>
        <v>1.3811653421488537E-07</v>
      </c>
      <c r="GT130" s="4">
        <v>4.687E-08</v>
      </c>
      <c r="GU130" s="4">
        <v>2.2140115321</v>
      </c>
      <c r="GV130" s="4">
        <v>1029.8469142605</v>
      </c>
      <c r="GW130">
        <f aca="true" t="shared" si="133" ref="GW130:GW179">GT130*COS(GU130+GV130*$C$53)</f>
        <v>3.0266531260248466E-08</v>
      </c>
      <c r="GX130">
        <f aca="true" t="shared" si="134" ref="GX130:GX179">GT130*COS(GU130+GV130*$C$74)</f>
        <v>3.028416203680081E-08</v>
      </c>
      <c r="GY130">
        <f aca="true" t="shared" si="135" ref="GY130:GY179">GT130*COS(GU130+GV130*$C$95)</f>
        <v>3.028416204519479E-08</v>
      </c>
      <c r="GZ130">
        <f aca="true" t="shared" si="136" ref="GZ130:GZ179">GT130*COS(GU130+GV130*$C$116)</f>
        <v>3.028416204519479E-08</v>
      </c>
    </row>
    <row r="131" spans="1:208" ht="12.75">
      <c r="A131" t="s">
        <v>188</v>
      </c>
      <c r="B131" t="s">
        <v>189</v>
      </c>
      <c r="C131" t="s">
        <v>190</v>
      </c>
      <c r="D131" t="s">
        <v>24</v>
      </c>
      <c r="E131" t="s">
        <v>25</v>
      </c>
      <c r="F131" t="s">
        <v>26</v>
      </c>
      <c r="M131" s="4">
        <v>5.307E-08</v>
      </c>
      <c r="N131" s="4">
        <v>0.38217636096</v>
      </c>
      <c r="O131" s="4">
        <v>31441.6775697568</v>
      </c>
      <c r="P131">
        <f t="shared" si="110"/>
        <v>3.873290709843251E-08</v>
      </c>
      <c r="R131" s="4">
        <v>3.33E-09</v>
      </c>
      <c r="S131" s="4">
        <v>5.54256205741</v>
      </c>
      <c r="T131" s="4">
        <v>4686.8894077068</v>
      </c>
      <c r="U131">
        <f t="shared" si="111"/>
        <v>-3.290078501329315E-09</v>
      </c>
      <c r="W131" s="4">
        <v>1.9E-10</v>
      </c>
      <c r="X131" s="4">
        <v>3.92233070499</v>
      </c>
      <c r="Y131" s="4">
        <v>19651.048481098</v>
      </c>
      <c r="Z131">
        <f t="shared" si="112"/>
        <v>-1.0068071176255449E-10</v>
      </c>
      <c r="AQ131" s="4">
        <v>1.26E-09</v>
      </c>
      <c r="AR131" s="4">
        <v>1.1767551291</v>
      </c>
      <c r="AS131" s="4">
        <v>14919.0178537546</v>
      </c>
      <c r="AT131">
        <f t="shared" si="113"/>
        <v>9.94092869797812E-10</v>
      </c>
      <c r="BP131" s="4">
        <v>1.605E-08</v>
      </c>
      <c r="BQ131" s="4">
        <v>1.90928637633</v>
      </c>
      <c r="BR131" s="4">
        <v>6133.5126528568</v>
      </c>
      <c r="BS131">
        <f t="shared" si="114"/>
        <v>1.5592567675343403E-08</v>
      </c>
      <c r="BU131" s="4">
        <v>1.22E-09</v>
      </c>
      <c r="BV131" s="4">
        <v>5.60973054224</v>
      </c>
      <c r="BW131" s="4">
        <v>5642.1982426092</v>
      </c>
      <c r="BX131">
        <f t="shared" si="115"/>
        <v>5.556033675089673E-10</v>
      </c>
      <c r="BZ131" s="4">
        <v>1.2E-10</v>
      </c>
      <c r="CA131" s="4">
        <v>0.64705975463</v>
      </c>
      <c r="CB131" s="4">
        <v>18073.7049386502</v>
      </c>
      <c r="CC131">
        <f t="shared" si="116"/>
        <v>-1.0969531585793197E-10</v>
      </c>
      <c r="CT131" s="4">
        <v>3.134E-08</v>
      </c>
      <c r="CU131" s="4">
        <v>4.69665220513</v>
      </c>
      <c r="CV131" s="4">
        <v>82.8583534146</v>
      </c>
      <c r="CW131">
        <f t="shared" si="117"/>
        <v>-2.3496526460339426E-10</v>
      </c>
      <c r="CX131">
        <f t="shared" si="118"/>
        <v>-2.337228030058375E-10</v>
      </c>
      <c r="CY131">
        <f t="shared" si="119"/>
        <v>-2.33722802414405E-10</v>
      </c>
      <c r="CZ131">
        <f t="shared" si="120"/>
        <v>-2.33722802414405E-10</v>
      </c>
      <c r="DB131" s="4">
        <v>2.2E-09</v>
      </c>
      <c r="DC131" s="4">
        <v>2.30038816175</v>
      </c>
      <c r="DD131" s="4">
        <v>1052.2683831884</v>
      </c>
      <c r="DE131">
        <f t="shared" si="121"/>
        <v>-1.740700299306594E-09</v>
      </c>
      <c r="DF131">
        <f t="shared" si="122"/>
        <v>-1.7413774411182527E-09</v>
      </c>
      <c r="DG131">
        <f t="shared" si="123"/>
        <v>-1.7413774414386236E-09</v>
      </c>
      <c r="DH131">
        <f t="shared" si="124"/>
        <v>-1.7413774414386236E-09</v>
      </c>
      <c r="EP131" s="4">
        <v>1.64E-09</v>
      </c>
      <c r="EQ131" s="4">
        <v>4.14700645532</v>
      </c>
      <c r="ER131" s="4">
        <v>77.2292791221</v>
      </c>
      <c r="ES131">
        <f t="shared" si="125"/>
        <v>-7.965954881147971E-10</v>
      </c>
      <c r="ET131">
        <f t="shared" si="126"/>
        <v>-7.965425149472114E-10</v>
      </c>
      <c r="EU131">
        <f t="shared" si="127"/>
        <v>-7.965425149221127E-10</v>
      </c>
      <c r="EV131">
        <f t="shared" si="128"/>
        <v>-7.965425149221127E-10</v>
      </c>
      <c r="GL131" s="4">
        <v>6.054E-07</v>
      </c>
      <c r="GM131" s="4">
        <v>3.40316162416</v>
      </c>
      <c r="GN131" s="4">
        <v>294.6729761443</v>
      </c>
      <c r="GO131">
        <f t="shared" si="129"/>
        <v>-3.867009752649995E-07</v>
      </c>
      <c r="GP131">
        <f t="shared" si="130"/>
        <v>-3.866352962076426E-07</v>
      </c>
      <c r="GQ131">
        <f t="shared" si="131"/>
        <v>-3.8663529617650113E-07</v>
      </c>
      <c r="GR131">
        <f t="shared" si="132"/>
        <v>-3.8663529617650113E-07</v>
      </c>
      <c r="GT131" s="4">
        <v>4.644E-08</v>
      </c>
      <c r="GU131" s="4">
        <v>1.87902594973</v>
      </c>
      <c r="GV131" s="4">
        <v>1433.6199914258</v>
      </c>
      <c r="GW131">
        <f t="shared" si="133"/>
        <v>4.642514824917818E-08</v>
      </c>
      <c r="GX131">
        <f t="shared" si="134"/>
        <v>4.642433174627167E-08</v>
      </c>
      <c r="GY131">
        <f t="shared" si="135"/>
        <v>4.642433174587673E-08</v>
      </c>
      <c r="GZ131">
        <f t="shared" si="136"/>
        <v>4.642433174587673E-08</v>
      </c>
    </row>
    <row r="132" spans="1:208" ht="12.75">
      <c r="A132">
        <f>E128*COS(C129)*COS(A129)</f>
        <v>29.90295031725851</v>
      </c>
      <c r="B132">
        <f>E128*COS(C129)*SIN(A129)</f>
        <v>-1.623880773267521</v>
      </c>
      <c r="C132">
        <f>E128*SIN(C129)</f>
        <v>-0.9604534930546059</v>
      </c>
      <c r="D132">
        <f>A132-$A$43</f>
        <v>30.13115201322037</v>
      </c>
      <c r="E132">
        <f>B132-$B$43</f>
        <v>-2.6111677147666885</v>
      </c>
      <c r="F132">
        <f>C132-$C$43</f>
        <v>-0.9604504633696501</v>
      </c>
      <c r="M132" s="4">
        <v>3.785E-08</v>
      </c>
      <c r="N132" s="4">
        <v>2.34369213733</v>
      </c>
      <c r="O132" s="4">
        <v>3.881335358</v>
      </c>
      <c r="P132">
        <f t="shared" si="110"/>
        <v>-3.437271977799131E-08</v>
      </c>
      <c r="R132" s="4">
        <v>3.41E-09</v>
      </c>
      <c r="S132" s="4">
        <v>4.36522989934</v>
      </c>
      <c r="T132" s="4">
        <v>7238.6755916</v>
      </c>
      <c r="U132">
        <f t="shared" si="111"/>
        <v>-1.4819106685927778E-09</v>
      </c>
      <c r="W132" s="4">
        <v>1.4E-10</v>
      </c>
      <c r="X132" s="4">
        <v>0.98131213224</v>
      </c>
      <c r="Y132" s="4">
        <v>12559.038152982</v>
      </c>
      <c r="Z132">
        <f t="shared" si="112"/>
        <v>6.757500325323936E-11</v>
      </c>
      <c r="AQ132" s="4">
        <v>1.42E-09</v>
      </c>
      <c r="AR132" s="4">
        <v>3.95053441332</v>
      </c>
      <c r="AS132" s="4">
        <v>337.8142631964</v>
      </c>
      <c r="AT132">
        <f t="shared" si="113"/>
        <v>-1.4095069787298152E-09</v>
      </c>
      <c r="BP132" s="4">
        <v>1.282E-08</v>
      </c>
      <c r="BQ132" s="4">
        <v>2.46014880418</v>
      </c>
      <c r="BR132" s="4">
        <v>13916.0191096416</v>
      </c>
      <c r="BS132">
        <f t="shared" si="114"/>
        <v>-6.885466460461485E-09</v>
      </c>
      <c r="BU132" s="4">
        <v>1.57E-09</v>
      </c>
      <c r="BV132" s="4">
        <v>3.40236426002</v>
      </c>
      <c r="BW132" s="4">
        <v>16496.3613962024</v>
      </c>
      <c r="BX132">
        <f t="shared" si="115"/>
        <v>7.923591222981003E-10</v>
      </c>
      <c r="BZ132" s="4">
        <v>1.1E-10</v>
      </c>
      <c r="CA132" s="4">
        <v>1.514433322</v>
      </c>
      <c r="CB132" s="4">
        <v>16200.7727245012</v>
      </c>
      <c r="CC132">
        <f t="shared" si="116"/>
        <v>2.56381193030695E-11</v>
      </c>
      <c r="CT132" s="4">
        <v>3.59E-08</v>
      </c>
      <c r="CU132" s="4">
        <v>5.69939670162</v>
      </c>
      <c r="CV132" s="4">
        <v>1124.34166877</v>
      </c>
      <c r="CW132">
        <f t="shared" si="117"/>
        <v>-2.6335006320752748E-08</v>
      </c>
      <c r="CX132">
        <f t="shared" si="118"/>
        <v>-2.6321876950492634E-08</v>
      </c>
      <c r="CY132">
        <f t="shared" si="119"/>
        <v>-2.632187694427579E-08</v>
      </c>
      <c r="CZ132">
        <f t="shared" si="120"/>
        <v>-2.632187694427579E-08</v>
      </c>
      <c r="DB132" s="4">
        <v>2.56E-09</v>
      </c>
      <c r="DC132" s="4">
        <v>0.4207359846</v>
      </c>
      <c r="DD132" s="4">
        <v>23.9059416362</v>
      </c>
      <c r="DE132">
        <f t="shared" si="121"/>
        <v>-1.7569455523840522E-09</v>
      </c>
      <c r="DF132">
        <f t="shared" si="122"/>
        <v>-1.7569668496628877E-09</v>
      </c>
      <c r="DG132">
        <f t="shared" si="123"/>
        <v>-1.756966849672995E-09</v>
      </c>
      <c r="DH132">
        <f t="shared" si="124"/>
        <v>-1.756966849672995E-09</v>
      </c>
      <c r="EP132" s="4">
        <v>1.62E-09</v>
      </c>
      <c r="EQ132" s="4">
        <v>0.72021213236</v>
      </c>
      <c r="ER132" s="4">
        <v>11.0457002639</v>
      </c>
      <c r="ES132">
        <f t="shared" si="125"/>
        <v>1.5372141145925332E-09</v>
      </c>
      <c r="ET132">
        <f t="shared" si="126"/>
        <v>1.5372168165580027E-09</v>
      </c>
      <c r="EU132">
        <f t="shared" si="127"/>
        <v>1.5372168165592888E-09</v>
      </c>
      <c r="EV132">
        <f t="shared" si="128"/>
        <v>1.5372168165592888E-09</v>
      </c>
      <c r="GL132" s="4">
        <v>4.69E-07</v>
      </c>
      <c r="GM132" s="4">
        <v>0.17048203552</v>
      </c>
      <c r="GN132" s="4">
        <v>7.4223635415</v>
      </c>
      <c r="GO132">
        <f t="shared" si="129"/>
        <v>-4.1532957970279526E-07</v>
      </c>
      <c r="GP132">
        <f t="shared" si="130"/>
        <v>-4.153303534073446E-07</v>
      </c>
      <c r="GQ132">
        <f t="shared" si="131"/>
        <v>-4.153303534077115E-07</v>
      </c>
      <c r="GR132">
        <f t="shared" si="132"/>
        <v>-4.153303534077115E-07</v>
      </c>
      <c r="GT132" s="4">
        <v>5.639E-08</v>
      </c>
      <c r="GU132" s="4">
        <v>3.05596737234</v>
      </c>
      <c r="GV132" s="4">
        <v>983.1158589136</v>
      </c>
      <c r="GW132">
        <f t="shared" si="133"/>
        <v>7.3636864371897565E-09</v>
      </c>
      <c r="GX132">
        <f t="shared" si="134"/>
        <v>7.337387073897464E-09</v>
      </c>
      <c r="GY132">
        <f t="shared" si="135"/>
        <v>7.337387061388267E-09</v>
      </c>
      <c r="GZ132">
        <f t="shared" si="136"/>
        <v>7.337387061388267E-09</v>
      </c>
    </row>
    <row r="133" spans="13:208" ht="12.75">
      <c r="M133" s="4">
        <v>4.497E-08</v>
      </c>
      <c r="N133" s="4">
        <v>3.27230796845</v>
      </c>
      <c r="O133" s="4">
        <v>11015.1064773348</v>
      </c>
      <c r="P133">
        <f t="shared" si="110"/>
        <v>4.26003021048177E-08</v>
      </c>
      <c r="R133" s="4">
        <v>3.36E-09</v>
      </c>
      <c r="S133" s="4">
        <v>4.00205876835</v>
      </c>
      <c r="T133" s="4">
        <v>3097.88382272579</v>
      </c>
      <c r="U133">
        <f t="shared" si="111"/>
        <v>-2.332715285594326E-09</v>
      </c>
      <c r="W133" s="4">
        <v>1.9E-10</v>
      </c>
      <c r="X133" s="4">
        <v>4.93309333729</v>
      </c>
      <c r="Y133" s="4">
        <v>2942.4634232916</v>
      </c>
      <c r="Z133">
        <f t="shared" si="112"/>
        <v>-1.5615132798374196E-10</v>
      </c>
      <c r="AQ133" s="4">
        <v>1.16E-09</v>
      </c>
      <c r="AR133" s="4">
        <v>6.06340906229</v>
      </c>
      <c r="AS133" s="4">
        <v>6709.6740408674</v>
      </c>
      <c r="AT133">
        <f t="shared" si="113"/>
        <v>8.290542886690147E-10</v>
      </c>
      <c r="BP133" s="4">
        <v>1.211E-08</v>
      </c>
      <c r="BQ133" s="4">
        <v>4.4136063155</v>
      </c>
      <c r="BR133" s="4">
        <v>3894.1818295422</v>
      </c>
      <c r="BS133">
        <f t="shared" si="114"/>
        <v>-1.0576930709705923E-08</v>
      </c>
      <c r="BU133" s="4">
        <v>1.29E-09</v>
      </c>
      <c r="BV133" s="4">
        <v>2.10705116371</v>
      </c>
      <c r="BW133" s="4">
        <v>1589.0728952838</v>
      </c>
      <c r="BX133">
        <f t="shared" si="115"/>
        <v>1.0059166412781129E-09</v>
      </c>
      <c r="BZ133" s="4">
        <v>1.1E-10</v>
      </c>
      <c r="CA133" s="4">
        <v>0.88708889185</v>
      </c>
      <c r="CB133" s="4">
        <v>21228.3920235458</v>
      </c>
      <c r="CC133">
        <f t="shared" si="116"/>
        <v>8.220030170013376E-11</v>
      </c>
      <c r="CT133" s="4">
        <v>2.967E-08</v>
      </c>
      <c r="CU133" s="4">
        <v>0.54448940101</v>
      </c>
      <c r="CV133" s="4">
        <v>135.5485514541</v>
      </c>
      <c r="CW133">
        <f t="shared" si="117"/>
        <v>-2.9657980787408624E-08</v>
      </c>
      <c r="CX133">
        <f t="shared" si="118"/>
        <v>-2.9658035492479224E-08</v>
      </c>
      <c r="CY133">
        <f t="shared" si="119"/>
        <v>-2.9658035492505277E-08</v>
      </c>
      <c r="CZ133">
        <f t="shared" si="120"/>
        <v>-2.9658035492505277E-08</v>
      </c>
      <c r="DB133" s="4">
        <v>2.16E-09</v>
      </c>
      <c r="DC133" s="4">
        <v>5.4422591887</v>
      </c>
      <c r="DD133" s="4">
        <v>39.0962434843</v>
      </c>
      <c r="DE133">
        <f t="shared" si="121"/>
        <v>1.8357819496504947E-09</v>
      </c>
      <c r="DF133">
        <f t="shared" si="122"/>
        <v>1.835803241225506E-09</v>
      </c>
      <c r="DG133">
        <f t="shared" si="123"/>
        <v>1.835803241235599E-09</v>
      </c>
      <c r="DH133">
        <f t="shared" si="124"/>
        <v>1.835803241235599E-09</v>
      </c>
      <c r="EP133" s="4">
        <v>1.6E-09</v>
      </c>
      <c r="EQ133" s="4">
        <v>4.23490438166</v>
      </c>
      <c r="ER133" s="4">
        <v>487.3651437628</v>
      </c>
      <c r="ES133">
        <f t="shared" si="125"/>
        <v>9.030805631371605E-10</v>
      </c>
      <c r="ET133">
        <f t="shared" si="126"/>
        <v>9.033885331024017E-10</v>
      </c>
      <c r="EU133">
        <f t="shared" si="127"/>
        <v>9.033885332483289E-10</v>
      </c>
      <c r="EV133">
        <f t="shared" si="128"/>
        <v>9.033885332483289E-10</v>
      </c>
      <c r="GL133" s="4">
        <v>5.6766E-07</v>
      </c>
      <c r="GM133" s="4">
        <v>0.45048868231</v>
      </c>
      <c r="GN133" s="4">
        <v>140.001969579</v>
      </c>
      <c r="GO133">
        <f t="shared" si="129"/>
        <v>2.3982909670854624E-07</v>
      </c>
      <c r="GP133">
        <f t="shared" si="130"/>
        <v>2.3979463045887466E-07</v>
      </c>
      <c r="GQ133">
        <f t="shared" si="131"/>
        <v>2.3979463044249617E-07</v>
      </c>
      <c r="GR133">
        <f t="shared" si="132"/>
        <v>2.3979463044249617E-07</v>
      </c>
      <c r="GT133" s="4">
        <v>6.045E-08</v>
      </c>
      <c r="GU133" s="4">
        <v>5.68817982786</v>
      </c>
      <c r="GV133" s="4">
        <v>351.8165923087</v>
      </c>
      <c r="GW133">
        <f t="shared" si="133"/>
        <v>5.923016839758931E-08</v>
      </c>
      <c r="GX133">
        <f t="shared" si="134"/>
        <v>5.922813362289007E-08</v>
      </c>
      <c r="GY133">
        <f t="shared" si="135"/>
        <v>5.922813362192223E-08</v>
      </c>
      <c r="GZ133">
        <f t="shared" si="136"/>
        <v>5.922813362192223E-08</v>
      </c>
    </row>
    <row r="134" spans="13:208" ht="12.75">
      <c r="M134" s="4">
        <v>4.132E-08</v>
      </c>
      <c r="N134" s="4">
        <v>0.92128915753</v>
      </c>
      <c r="O134" s="4">
        <v>3738.761430108</v>
      </c>
      <c r="P134">
        <f t="shared" si="110"/>
        <v>3.465618257355757E-08</v>
      </c>
      <c r="R134" s="4">
        <v>3.59E-09</v>
      </c>
      <c r="S134" s="4">
        <v>6.22679790284</v>
      </c>
      <c r="T134" s="4">
        <v>245.8316462294</v>
      </c>
      <c r="U134">
        <f t="shared" si="111"/>
        <v>3.5882767721042236E-09</v>
      </c>
      <c r="W134" s="4">
        <v>1.6E-10</v>
      </c>
      <c r="X134" s="4">
        <v>5.55997534558</v>
      </c>
      <c r="Y134" s="4">
        <v>8827.3902698748</v>
      </c>
      <c r="Z134">
        <f t="shared" si="112"/>
        <v>-9.941090919668401E-12</v>
      </c>
      <c r="AQ134" s="4">
        <v>1.37E-09</v>
      </c>
      <c r="AR134" s="4">
        <v>3.52143246757</v>
      </c>
      <c r="AS134" s="4">
        <v>12139.5535091068</v>
      </c>
      <c r="AT134">
        <f t="shared" si="113"/>
        <v>-6.417327058573484E-10</v>
      </c>
      <c r="BP134" s="4">
        <v>1.394E-08</v>
      </c>
      <c r="BQ134" s="4">
        <v>1.77801929354</v>
      </c>
      <c r="BR134" s="4">
        <v>9225.539273283</v>
      </c>
      <c r="BS134">
        <f t="shared" si="114"/>
        <v>3.4796488031532527E-09</v>
      </c>
      <c r="BU134" s="4">
        <v>1.16E-09</v>
      </c>
      <c r="BV134" s="4">
        <v>0.55839966736</v>
      </c>
      <c r="BW134" s="4">
        <v>5849.3641121146</v>
      </c>
      <c r="BX134">
        <f t="shared" si="115"/>
        <v>-9.183647583085777E-10</v>
      </c>
      <c r="BZ134" s="4">
        <v>1.4E-10</v>
      </c>
      <c r="CA134" s="4">
        <v>4.50116508534</v>
      </c>
      <c r="CB134" s="4">
        <v>640.8776073822</v>
      </c>
      <c r="CC134">
        <f t="shared" si="116"/>
        <v>-6.22770857381202E-12</v>
      </c>
      <c r="CT134" s="4">
        <v>3.211E-08</v>
      </c>
      <c r="CU134" s="4">
        <v>4.19927605853</v>
      </c>
      <c r="CV134" s="4">
        <v>291.7040307277</v>
      </c>
      <c r="CW134">
        <f t="shared" si="117"/>
        <v>-3.439138423262035E-09</v>
      </c>
      <c r="CX134">
        <f t="shared" si="118"/>
        <v>-3.4346824720273543E-09</v>
      </c>
      <c r="CY134">
        <f t="shared" si="119"/>
        <v>-3.4346824699077028E-09</v>
      </c>
      <c r="CZ134">
        <f t="shared" si="120"/>
        <v>-3.4346824699077028E-09</v>
      </c>
      <c r="DB134" s="4">
        <v>2.01E-09</v>
      </c>
      <c r="DC134" s="4">
        <v>2.58746514605</v>
      </c>
      <c r="DD134" s="4">
        <v>119.5069163441</v>
      </c>
      <c r="DE134">
        <f t="shared" si="121"/>
        <v>-5.1678783068731863E-11</v>
      </c>
      <c r="DF134">
        <f t="shared" si="122"/>
        <v>-5.1563886873122284E-11</v>
      </c>
      <c r="DG134">
        <f t="shared" si="123"/>
        <v>-5.156388681852624E-11</v>
      </c>
      <c r="DH134">
        <f t="shared" si="124"/>
        <v>-5.156388681852624E-11</v>
      </c>
      <c r="EP134" s="4">
        <v>1.91E-09</v>
      </c>
      <c r="EQ134" s="4">
        <v>0.37651439206</v>
      </c>
      <c r="ER134" s="4">
        <v>31.019488637</v>
      </c>
      <c r="ES134">
        <f t="shared" si="125"/>
        <v>-1.7504265785763465E-09</v>
      </c>
      <c r="ET134">
        <f t="shared" si="126"/>
        <v>-1.7504379217140773E-09</v>
      </c>
      <c r="EU134">
        <f t="shared" si="127"/>
        <v>-1.7504379217194643E-09</v>
      </c>
      <c r="EV134">
        <f t="shared" si="128"/>
        <v>-1.7504379217194643E-09</v>
      </c>
      <c r="GL134" s="4">
        <v>5.5887E-07</v>
      </c>
      <c r="GM134" s="4">
        <v>1.06815733757</v>
      </c>
      <c r="GN134" s="4">
        <v>172.1971143836</v>
      </c>
      <c r="GO134">
        <f t="shared" si="129"/>
        <v>5.002655630175856E-07</v>
      </c>
      <c r="GP134">
        <f t="shared" si="130"/>
        <v>5.002450342611994E-07</v>
      </c>
      <c r="GQ134">
        <f t="shared" si="131"/>
        <v>5.002450342513978E-07</v>
      </c>
      <c r="GR134">
        <f t="shared" si="132"/>
        <v>5.002450342513978E-07</v>
      </c>
      <c r="GT134" s="4">
        <v>4.43E-08</v>
      </c>
      <c r="GU134" s="4">
        <v>3.37768805833</v>
      </c>
      <c r="GV134" s="4">
        <v>377.4194549743</v>
      </c>
      <c r="GW134">
        <f t="shared" si="133"/>
        <v>4.4295136368975914E-08</v>
      </c>
      <c r="GX134">
        <f t="shared" si="134"/>
        <v>4.429525418792461E-08</v>
      </c>
      <c r="GY134">
        <f t="shared" si="135"/>
        <v>4.429525418798034E-08</v>
      </c>
      <c r="GZ134">
        <f t="shared" si="136"/>
        <v>4.429525418798034E-08</v>
      </c>
    </row>
    <row r="135" spans="1:208" ht="12.75">
      <c r="A135" t="s">
        <v>138</v>
      </c>
      <c r="B135" t="s">
        <v>139</v>
      </c>
      <c r="C135" t="s">
        <v>140</v>
      </c>
      <c r="D135" t="s">
        <v>141</v>
      </c>
      <c r="E135" t="s">
        <v>142</v>
      </c>
      <c r="F135" t="s">
        <v>143</v>
      </c>
      <c r="M135" s="4">
        <v>3.521E-08</v>
      </c>
      <c r="N135" s="4">
        <v>5.97844807108</v>
      </c>
      <c r="O135" s="4">
        <v>3894.1818295422</v>
      </c>
      <c r="P135">
        <f t="shared" si="110"/>
        <v>1.6963677316157792E-08</v>
      </c>
      <c r="R135" s="4">
        <v>3.07E-09</v>
      </c>
      <c r="S135" s="4">
        <v>2.35299010924</v>
      </c>
      <c r="T135" s="4">
        <v>170.6728706192</v>
      </c>
      <c r="U135">
        <f t="shared" si="111"/>
        <v>2.764241706805811E-09</v>
      </c>
      <c r="W135" s="4">
        <v>1.3E-10</v>
      </c>
      <c r="X135" s="4">
        <v>1.68808165516</v>
      </c>
      <c r="Y135" s="4">
        <v>4535.0594369244</v>
      </c>
      <c r="Z135">
        <f t="shared" si="112"/>
        <v>5.995710431996185E-11</v>
      </c>
      <c r="AQ135" s="4">
        <v>1.36E-09</v>
      </c>
      <c r="AR135" s="4">
        <v>2.92179113542</v>
      </c>
      <c r="AS135" s="4">
        <v>32217.2001810808</v>
      </c>
      <c r="AT135">
        <f t="shared" si="113"/>
        <v>9.983673335463378E-10</v>
      </c>
      <c r="BP135" s="4">
        <v>1.571E-08</v>
      </c>
      <c r="BQ135" s="4">
        <v>4.95512957592</v>
      </c>
      <c r="BR135" s="4">
        <v>25158.6017197654</v>
      </c>
      <c r="BS135">
        <f t="shared" si="114"/>
        <v>-1.5237346252855254E-08</v>
      </c>
      <c r="BU135" s="4">
        <v>1.23E-09</v>
      </c>
      <c r="BV135" s="4">
        <v>1.52961392771</v>
      </c>
      <c r="BW135" s="4">
        <v>12559.038152982</v>
      </c>
      <c r="BX135">
        <f t="shared" si="115"/>
        <v>1.0681600215142747E-09</v>
      </c>
      <c r="BZ135" s="4">
        <v>1.1E-10</v>
      </c>
      <c r="CA135" s="4">
        <v>4.64339996198</v>
      </c>
      <c r="CB135" s="4">
        <v>11790.6290886588</v>
      </c>
      <c r="CC135">
        <f t="shared" si="116"/>
        <v>7.689042325183896E-12</v>
      </c>
      <c r="CT135" s="4">
        <v>2.899E-08</v>
      </c>
      <c r="CU135" s="4">
        <v>5.99669788291</v>
      </c>
      <c r="CV135" s="4">
        <v>22.633917249</v>
      </c>
      <c r="CW135">
        <f t="shared" si="117"/>
        <v>1.8949817542244015E-08</v>
      </c>
      <c r="CX135">
        <f t="shared" si="118"/>
        <v>1.8950055136812572E-08</v>
      </c>
      <c r="CY135">
        <f t="shared" si="119"/>
        <v>1.8950055136925432E-08</v>
      </c>
      <c r="CZ135">
        <f t="shared" si="120"/>
        <v>1.8950055136925432E-08</v>
      </c>
      <c r="DB135" s="4">
        <v>2.24E-09</v>
      </c>
      <c r="DC135" s="4">
        <v>4.43751392203</v>
      </c>
      <c r="DD135" s="4">
        <v>639.897286314</v>
      </c>
      <c r="DE135">
        <f t="shared" si="121"/>
        <v>2.2239641085859117E-09</v>
      </c>
      <c r="DF135">
        <f t="shared" si="122"/>
        <v>2.223882086788996E-09</v>
      </c>
      <c r="DG135">
        <f t="shared" si="123"/>
        <v>2.223882086749963E-09</v>
      </c>
      <c r="DH135">
        <f t="shared" si="124"/>
        <v>2.223882086749963E-09</v>
      </c>
      <c r="EP135" s="4">
        <v>1.57E-09</v>
      </c>
      <c r="EQ135" s="4">
        <v>1.02419759383</v>
      </c>
      <c r="ER135" s="4">
        <v>6283.0758499914</v>
      </c>
      <c r="ES135">
        <f t="shared" si="125"/>
        <v>-1.5448438525740756E-09</v>
      </c>
      <c r="ET135">
        <f t="shared" si="126"/>
        <v>-1.543995337538264E-09</v>
      </c>
      <c r="EU135">
        <f t="shared" si="127"/>
        <v>-1.5439953371303758E-09</v>
      </c>
      <c r="EV135">
        <f t="shared" si="128"/>
        <v>-1.5439953371303758E-09</v>
      </c>
      <c r="GL135" s="4">
        <v>5.3761E-07</v>
      </c>
      <c r="GM135" s="4">
        <v>2.79644687008</v>
      </c>
      <c r="GN135" s="4">
        <v>328.3525936572</v>
      </c>
      <c r="GO135">
        <f t="shared" si="129"/>
        <v>-3.974024647417604E-07</v>
      </c>
      <c r="GP135">
        <f t="shared" si="130"/>
        <v>-3.973455752446991E-07</v>
      </c>
      <c r="GQ135">
        <f t="shared" si="131"/>
        <v>-3.9734557521769174E-07</v>
      </c>
      <c r="GR135">
        <f t="shared" si="132"/>
        <v>-3.9734557521769174E-07</v>
      </c>
      <c r="GT135" s="4">
        <v>4.683E-08</v>
      </c>
      <c r="GU135" s="4">
        <v>2.14346624864</v>
      </c>
      <c r="GV135" s="4">
        <v>97.4155158163</v>
      </c>
      <c r="GW135">
        <f t="shared" si="133"/>
        <v>-1.7369974424896755E-08</v>
      </c>
      <c r="GX135">
        <f t="shared" si="134"/>
        <v>-1.7367947321093567E-08</v>
      </c>
      <c r="GY135">
        <f t="shared" si="135"/>
        <v>-1.7367947320129435E-08</v>
      </c>
      <c r="GZ135">
        <f t="shared" si="136"/>
        <v>-1.7367947320129435E-08</v>
      </c>
    </row>
    <row r="136" spans="1:208" ht="12.75">
      <c r="A136">
        <f>0.016708634-F16*(0.000042037+0.0000001267*F16)</f>
        <v>0.019260677194488044</v>
      </c>
      <c r="B136">
        <f>102.93735+F16*(1.71946+0.00046*F16)</f>
        <v>-31.67266680899472</v>
      </c>
      <c r="C136">
        <f>B136-INT(B136/360)*360</f>
        <v>328.32733319100527</v>
      </c>
      <c r="D136">
        <f>RADIANS(C136)</f>
        <v>5.7303929884755025</v>
      </c>
      <c r="E136">
        <f>0.0000993650849745*(A136*COS(D136-A48)-1)</f>
        <v>-9.801919860120503E-05</v>
      </c>
      <c r="F136">
        <v>0</v>
      </c>
      <c r="M136" s="4">
        <v>4.215E-08</v>
      </c>
      <c r="N136" s="4">
        <v>1.90601120623</v>
      </c>
      <c r="O136" s="4">
        <v>245.8316462294</v>
      </c>
      <c r="P136">
        <f t="shared" si="110"/>
        <v>-1.4872692661308144E-08</v>
      </c>
      <c r="R136" s="4">
        <v>3.43E-09</v>
      </c>
      <c r="S136" s="4">
        <v>3.77164927143</v>
      </c>
      <c r="T136" s="4">
        <v>6076.8903015542</v>
      </c>
      <c r="U136">
        <f t="shared" si="111"/>
        <v>-3.073434042903787E-09</v>
      </c>
      <c r="W136" s="4">
        <v>1.3E-10</v>
      </c>
      <c r="X136" s="4">
        <v>0.33982116161</v>
      </c>
      <c r="Y136" s="4">
        <v>4933.2084403326</v>
      </c>
      <c r="Z136">
        <f t="shared" si="112"/>
        <v>1.2757557356688635E-10</v>
      </c>
      <c r="AQ136" s="4">
        <v>1.1E-09</v>
      </c>
      <c r="AR136" s="4">
        <v>3.51203379263</v>
      </c>
      <c r="AS136" s="4">
        <v>18052.9295431578</v>
      </c>
      <c r="AT136">
        <f t="shared" si="113"/>
        <v>-5.954207736931235E-10</v>
      </c>
      <c r="BP136" s="4">
        <v>1.205E-08</v>
      </c>
      <c r="BQ136" s="4">
        <v>1.19212540615</v>
      </c>
      <c r="BR136" s="4">
        <v>3.523118349</v>
      </c>
      <c r="BS136">
        <f t="shared" si="114"/>
        <v>-3.4305726192995614E-09</v>
      </c>
      <c r="BU136" s="4">
        <v>1.11E-09</v>
      </c>
      <c r="BV136" s="4">
        <v>0.44848279675</v>
      </c>
      <c r="BW136" s="4">
        <v>6172.869528772</v>
      </c>
      <c r="BX136">
        <f t="shared" si="115"/>
        <v>-3.699347152922451E-10</v>
      </c>
      <c r="BZ136" s="4">
        <v>1.1E-10</v>
      </c>
      <c r="CA136" s="4">
        <v>1.31064298246</v>
      </c>
      <c r="CB136" s="4">
        <v>4164.311989613</v>
      </c>
      <c r="CC136">
        <f t="shared" si="116"/>
        <v>6.241683186170699E-11</v>
      </c>
      <c r="CT136" s="4">
        <v>3.143E-08</v>
      </c>
      <c r="CU136" s="4">
        <v>2.93495725805</v>
      </c>
      <c r="CV136" s="4">
        <v>31.2319369581</v>
      </c>
      <c r="CW136">
        <f t="shared" si="117"/>
        <v>-9.295217051456973E-09</v>
      </c>
      <c r="CX136">
        <f t="shared" si="118"/>
        <v>-9.295665721502933E-09</v>
      </c>
      <c r="CY136">
        <f t="shared" si="119"/>
        <v>-9.295665721716266E-09</v>
      </c>
      <c r="CZ136">
        <f t="shared" si="120"/>
        <v>-9.295665721716266E-09</v>
      </c>
      <c r="DB136" s="4">
        <v>1.86E-09</v>
      </c>
      <c r="DC136" s="4">
        <v>2.50651218075</v>
      </c>
      <c r="DD136" s="4">
        <v>487.3651437628</v>
      </c>
      <c r="DE136">
        <f t="shared" si="121"/>
        <v>1.351607879318903E-09</v>
      </c>
      <c r="DF136">
        <f t="shared" si="122"/>
        <v>1.3513098709174397E-09</v>
      </c>
      <c r="DG136">
        <f t="shared" si="123"/>
        <v>1.351309870776204E-09</v>
      </c>
      <c r="DH136">
        <f t="shared" si="124"/>
        <v>1.351309870776204E-09</v>
      </c>
      <c r="EP136" s="4">
        <v>1.57E-09</v>
      </c>
      <c r="EQ136" s="4">
        <v>4.42530429545</v>
      </c>
      <c r="ER136" s="4">
        <v>6206.8097787158</v>
      </c>
      <c r="ES136">
        <f t="shared" si="125"/>
        <v>1.1731026109000088E-09</v>
      </c>
      <c r="ET136">
        <f t="shared" si="126"/>
        <v>1.1761961964419884E-09</v>
      </c>
      <c r="EU136">
        <f t="shared" si="127"/>
        <v>1.1761961979098924E-09</v>
      </c>
      <c r="EV136">
        <f t="shared" si="128"/>
        <v>1.1761961979098924E-09</v>
      </c>
      <c r="GL136" s="4">
        <v>4.3828E-07</v>
      </c>
      <c r="GM136" s="4">
        <v>6.04655696644</v>
      </c>
      <c r="GN136" s="4">
        <v>135.5485514541</v>
      </c>
      <c r="GO136">
        <f t="shared" si="129"/>
        <v>-3.198909220396687E-07</v>
      </c>
      <c r="GP136">
        <f t="shared" si="130"/>
        <v>-3.198714904145446E-07</v>
      </c>
      <c r="GQ136">
        <f t="shared" si="131"/>
        <v>-3.198714904052795E-07</v>
      </c>
      <c r="GR136">
        <f t="shared" si="132"/>
        <v>-3.198714904052795E-07</v>
      </c>
      <c r="GT136" s="4">
        <v>5.845E-08</v>
      </c>
      <c r="GU136" s="4">
        <v>4.62301099402</v>
      </c>
      <c r="GV136" s="4">
        <v>1024.217839968</v>
      </c>
      <c r="GW136">
        <f t="shared" si="133"/>
        <v>-2.1965483696433815E-08</v>
      </c>
      <c r="GX136">
        <f t="shared" si="134"/>
        <v>-2.1992025664496888E-08</v>
      </c>
      <c r="GY136">
        <f t="shared" si="135"/>
        <v>-2.199202567710581E-08</v>
      </c>
      <c r="GZ136">
        <f t="shared" si="136"/>
        <v>-2.199202567710581E-08</v>
      </c>
    </row>
    <row r="137" spans="13:208" ht="12.75">
      <c r="M137" s="4">
        <v>3.701E-08</v>
      </c>
      <c r="N137" s="4">
        <v>5.03069397926</v>
      </c>
      <c r="O137" s="4">
        <v>536.8045120954</v>
      </c>
      <c r="P137">
        <f t="shared" si="110"/>
        <v>-1.8714280223089663E-08</v>
      </c>
      <c r="R137" s="4">
        <v>2.96E-09</v>
      </c>
      <c r="S137" s="4">
        <v>5.44152227481</v>
      </c>
      <c r="T137" s="4">
        <v>17260.1546546904</v>
      </c>
      <c r="U137">
        <f t="shared" si="111"/>
        <v>2.938662301889715E-09</v>
      </c>
      <c r="W137" s="4">
        <v>1.2E-10</v>
      </c>
      <c r="X137" s="4">
        <v>1.85426309994</v>
      </c>
      <c r="Y137" s="4">
        <v>5856.4776591154</v>
      </c>
      <c r="Z137">
        <f t="shared" si="112"/>
        <v>2.8535221547276815E-12</v>
      </c>
      <c r="AQ137" s="4">
        <v>1.47E-09</v>
      </c>
      <c r="AR137" s="4">
        <v>4.63371971408</v>
      </c>
      <c r="AS137" s="4">
        <v>22805.7355659936</v>
      </c>
      <c r="AT137">
        <f t="shared" si="113"/>
        <v>5.67728898996358E-10</v>
      </c>
      <c r="BP137" s="4">
        <v>1.132E-08</v>
      </c>
      <c r="BQ137" s="4">
        <v>2.69830084955</v>
      </c>
      <c r="BR137" s="4">
        <v>6040.3472460174</v>
      </c>
      <c r="BS137">
        <f t="shared" si="114"/>
        <v>2.3329533792435066E-09</v>
      </c>
      <c r="BU137" s="4">
        <v>1.23E-09</v>
      </c>
      <c r="BV137" s="4">
        <v>5.81645568991</v>
      </c>
      <c r="BW137" s="4">
        <v>6282.0955289232</v>
      </c>
      <c r="BX137">
        <f t="shared" si="115"/>
        <v>-1.2224353013544122E-09</v>
      </c>
      <c r="BZ137" s="4">
        <v>9E-11</v>
      </c>
      <c r="CA137" s="4">
        <v>3.02238989305</v>
      </c>
      <c r="CB137" s="4">
        <v>23543.2305046817</v>
      </c>
      <c r="CC137">
        <f t="shared" si="116"/>
        <v>8.420383828269644E-11</v>
      </c>
      <c r="CT137" s="4">
        <v>2.729E-08</v>
      </c>
      <c r="CU137" s="4">
        <v>4.62707721219</v>
      </c>
      <c r="CV137" s="4">
        <v>5.6290742925</v>
      </c>
      <c r="CW137">
        <f t="shared" si="117"/>
        <v>-2.4735365586097946E-08</v>
      </c>
      <c r="CX137">
        <f t="shared" si="118"/>
        <v>-2.4735396636519462E-08</v>
      </c>
      <c r="CY137">
        <f t="shared" si="119"/>
        <v>-2.4735396636534205E-08</v>
      </c>
      <c r="CZ137">
        <f t="shared" si="120"/>
        <v>-2.4735396636534205E-08</v>
      </c>
      <c r="DB137" s="4">
        <v>1.89E-09</v>
      </c>
      <c r="DC137" s="4">
        <v>4.05785534221</v>
      </c>
      <c r="DD137" s="4">
        <v>120.9913890524</v>
      </c>
      <c r="DE137">
        <f t="shared" si="121"/>
        <v>-1.5424494876909838E-09</v>
      </c>
      <c r="DF137">
        <f t="shared" si="122"/>
        <v>-1.5425127154191794E-09</v>
      </c>
      <c r="DG137">
        <f t="shared" si="123"/>
        <v>-1.5425127154492264E-09</v>
      </c>
      <c r="DH137">
        <f t="shared" si="124"/>
        <v>-1.5425127154492264E-09</v>
      </c>
      <c r="EP137" s="4">
        <v>1.78E-09</v>
      </c>
      <c r="EQ137" s="4">
        <v>6.24797160202</v>
      </c>
      <c r="ER137" s="4">
        <v>316.3918696566</v>
      </c>
      <c r="ES137">
        <f t="shared" si="125"/>
        <v>9.512141351017697E-10</v>
      </c>
      <c r="ET137">
        <f t="shared" si="126"/>
        <v>9.514418877298205E-10</v>
      </c>
      <c r="EU137">
        <f t="shared" si="127"/>
        <v>9.514418878379103E-10</v>
      </c>
      <c r="EV137">
        <f t="shared" si="128"/>
        <v>9.514418878379103E-10</v>
      </c>
      <c r="GL137" s="4">
        <v>4.9549E-07</v>
      </c>
      <c r="GM137" s="4">
        <v>0.64106656292</v>
      </c>
      <c r="GN137" s="4">
        <v>41.0537969446</v>
      </c>
      <c r="GO137">
        <f t="shared" si="129"/>
        <v>2.4364305444423E-07</v>
      </c>
      <c r="GP137">
        <f t="shared" si="130"/>
        <v>2.43634579336672E-07</v>
      </c>
      <c r="GQ137">
        <f t="shared" si="131"/>
        <v>2.436345793326498E-07</v>
      </c>
      <c r="GR137">
        <f t="shared" si="132"/>
        <v>2.436345793326498E-07</v>
      </c>
      <c r="GT137" s="4">
        <v>4.536E-08</v>
      </c>
      <c r="GU137" s="4">
        <v>2.45860473853</v>
      </c>
      <c r="GV137" s="4">
        <v>496.0113475817</v>
      </c>
      <c r="GW137">
        <f t="shared" si="133"/>
        <v>2.965054474338624E-08</v>
      </c>
      <c r="GX137">
        <f t="shared" si="134"/>
        <v>2.9642396993914974E-08</v>
      </c>
      <c r="GY137">
        <f t="shared" si="135"/>
        <v>2.964239699004282E-08</v>
      </c>
      <c r="GZ137">
        <f t="shared" si="136"/>
        <v>2.964239699004282E-08</v>
      </c>
    </row>
    <row r="138" spans="1:208" ht="12.75">
      <c r="A138" s="6" t="s">
        <v>145</v>
      </c>
      <c r="B138" s="6" t="s">
        <v>146</v>
      </c>
      <c r="C138" s="6" t="s">
        <v>88</v>
      </c>
      <c r="D138" s="6" t="s">
        <v>88</v>
      </c>
      <c r="E138" s="6" t="s">
        <v>88</v>
      </c>
      <c r="F138" s="6" t="s">
        <v>88</v>
      </c>
      <c r="M138" s="4">
        <v>3.865E-08</v>
      </c>
      <c r="N138" s="4">
        <v>1.82634360607</v>
      </c>
      <c r="O138" s="4">
        <v>11856.2186514245</v>
      </c>
      <c r="P138">
        <f t="shared" si="110"/>
        <v>1.2708976529008209E-08</v>
      </c>
      <c r="R138" s="4">
        <v>3.28E-09</v>
      </c>
      <c r="S138" s="4">
        <v>0.13837875384</v>
      </c>
      <c r="T138" s="4">
        <v>11015.1064773348</v>
      </c>
      <c r="U138">
        <f t="shared" si="111"/>
        <v>-3.115120731650645E-09</v>
      </c>
      <c r="W138" s="4">
        <v>1E-10</v>
      </c>
      <c r="X138" s="4">
        <v>4.82763996845</v>
      </c>
      <c r="Y138" s="4">
        <v>13095.8426650774</v>
      </c>
      <c r="Z138">
        <f t="shared" si="112"/>
        <v>9.886940039587204E-11</v>
      </c>
      <c r="AQ138" s="4">
        <v>1.08E-09</v>
      </c>
      <c r="AR138" s="4">
        <v>5.45280814878</v>
      </c>
      <c r="AS138" s="4">
        <v>7.1135470008</v>
      </c>
      <c r="AT138">
        <f t="shared" si="113"/>
        <v>4.0251287781221357E-10</v>
      </c>
      <c r="BP138" s="4">
        <v>1.504E-08</v>
      </c>
      <c r="BQ138" s="4">
        <v>5.77002730341</v>
      </c>
      <c r="BR138" s="4">
        <v>18209.3302636601</v>
      </c>
      <c r="BS138">
        <f t="shared" si="114"/>
        <v>-1.3647366879525075E-08</v>
      </c>
      <c r="BU138" s="4">
        <v>1.5E-09</v>
      </c>
      <c r="BV138" s="4">
        <v>4.26278409223</v>
      </c>
      <c r="BW138" s="4">
        <v>3128.3887650958</v>
      </c>
      <c r="BX138">
        <f t="shared" si="115"/>
        <v>-1.3392713374671486E-09</v>
      </c>
      <c r="BZ138" s="4">
        <v>9E-11</v>
      </c>
      <c r="CA138" s="4">
        <v>2.04999402381</v>
      </c>
      <c r="CB138" s="4">
        <v>22003.9146348698</v>
      </c>
      <c r="CC138">
        <f t="shared" si="116"/>
        <v>-4.619440096224955E-11</v>
      </c>
      <c r="CT138" s="4">
        <v>2.513E-08</v>
      </c>
      <c r="CU138" s="4">
        <v>5.60391563025</v>
      </c>
      <c r="CV138" s="4">
        <v>19.1224551112</v>
      </c>
      <c r="CW138">
        <f t="shared" si="117"/>
        <v>-2.413484435398365E-08</v>
      </c>
      <c r="CX138">
        <f t="shared" si="118"/>
        <v>-2.4134908417487734E-08</v>
      </c>
      <c r="CY138">
        <f t="shared" si="119"/>
        <v>-2.413490841751838E-08</v>
      </c>
      <c r="CZ138">
        <f t="shared" si="120"/>
        <v>-2.413490841751838E-08</v>
      </c>
      <c r="DB138" s="4">
        <v>1.84E-09</v>
      </c>
      <c r="DC138" s="4">
        <v>2.24245977278</v>
      </c>
      <c r="DD138" s="4">
        <v>815.0633461142</v>
      </c>
      <c r="DE138">
        <f t="shared" si="121"/>
        <v>-1.4327259933710364E-09</v>
      </c>
      <c r="DF138">
        <f t="shared" si="122"/>
        <v>-1.433176129882693E-09</v>
      </c>
      <c r="DG138">
        <f t="shared" si="123"/>
        <v>-1.4331761300957442E-09</v>
      </c>
      <c r="DH138">
        <f t="shared" si="124"/>
        <v>-1.4331761300957442E-09</v>
      </c>
      <c r="EP138" s="4">
        <v>1.61E-09</v>
      </c>
      <c r="EQ138" s="4">
        <v>5.65988283675</v>
      </c>
      <c r="ER138" s="4">
        <v>343.2185725996</v>
      </c>
      <c r="ES138">
        <f t="shared" si="125"/>
        <v>1.36248345458546E-09</v>
      </c>
      <c r="ET138">
        <f t="shared" si="126"/>
        <v>1.3623425746692951E-09</v>
      </c>
      <c r="EU138">
        <f t="shared" si="127"/>
        <v>1.3623425746025776E-09</v>
      </c>
      <c r="EV138">
        <f t="shared" si="128"/>
        <v>1.3623425746025776E-09</v>
      </c>
      <c r="GL138" s="4">
        <v>5.396E-07</v>
      </c>
      <c r="GM138" s="4">
        <v>2.91774494436</v>
      </c>
      <c r="GN138" s="4">
        <v>563.6312150384</v>
      </c>
      <c r="GO138">
        <f t="shared" si="129"/>
        <v>2.948093459959047E-07</v>
      </c>
      <c r="GP138">
        <f t="shared" si="130"/>
        <v>2.946874526351216E-07</v>
      </c>
      <c r="GQ138">
        <f t="shared" si="131"/>
        <v>2.9468745257715435E-07</v>
      </c>
      <c r="GR138">
        <f t="shared" si="132"/>
        <v>2.9468745257715435E-07</v>
      </c>
      <c r="GT138" s="4">
        <v>4.398E-08</v>
      </c>
      <c r="GU138" s="4">
        <v>5.65312496227</v>
      </c>
      <c r="GV138" s="4">
        <v>3.9321532631</v>
      </c>
      <c r="GW138">
        <f t="shared" si="133"/>
        <v>3.4453488049383186E-08</v>
      </c>
      <c r="GX138">
        <f t="shared" si="134"/>
        <v>3.4453436620333537E-08</v>
      </c>
      <c r="GY138">
        <f t="shared" si="135"/>
        <v>3.4453436620309164E-08</v>
      </c>
      <c r="GZ138">
        <f t="shared" si="136"/>
        <v>3.4453436620309164E-08</v>
      </c>
    </row>
    <row r="139" spans="13:208" ht="12.75">
      <c r="M139" s="4">
        <v>3.652E-08</v>
      </c>
      <c r="N139" s="4">
        <v>1.01838584934</v>
      </c>
      <c r="O139" s="4">
        <v>16200.7727245012</v>
      </c>
      <c r="P139">
        <f t="shared" si="110"/>
        <v>2.438902401129046E-08</v>
      </c>
      <c r="R139" s="4">
        <v>2.68E-09</v>
      </c>
      <c r="S139" s="4">
        <v>1.1390455063</v>
      </c>
      <c r="T139" s="4">
        <v>12569.6748183318</v>
      </c>
      <c r="U139">
        <f t="shared" si="111"/>
        <v>-1.0261423197879514E-09</v>
      </c>
      <c r="W139" s="4">
        <v>1.1E-10</v>
      </c>
      <c r="X139" s="4">
        <v>5.38005490571</v>
      </c>
      <c r="Y139" s="4">
        <v>11790.6290886588</v>
      </c>
      <c r="Z139">
        <f t="shared" si="112"/>
        <v>7.941419883360154E-11</v>
      </c>
      <c r="AQ139" s="4">
        <v>1.48E-09</v>
      </c>
      <c r="AR139" s="4">
        <v>0.65447253687</v>
      </c>
      <c r="AS139" s="4">
        <v>95480.9471841745</v>
      </c>
      <c r="AT139">
        <f t="shared" si="113"/>
        <v>-1.3887979363862023E-09</v>
      </c>
      <c r="BP139" s="4">
        <v>1.393E-08</v>
      </c>
      <c r="BQ139" s="4">
        <v>1.62621805428</v>
      </c>
      <c r="BR139" s="4">
        <v>5120.601145583601</v>
      </c>
      <c r="BS139">
        <f t="shared" si="114"/>
        <v>-8.554209021270755E-09</v>
      </c>
      <c r="BU139" s="4">
        <v>1.06E-09</v>
      </c>
      <c r="BV139" s="4">
        <v>2.27437761356</v>
      </c>
      <c r="BW139" s="4">
        <v>5429.8794682394</v>
      </c>
      <c r="BX139">
        <f t="shared" si="115"/>
        <v>1.0422744865337616E-09</v>
      </c>
      <c r="BZ139" s="4">
        <v>9E-11</v>
      </c>
      <c r="CA139" s="4">
        <v>4.91488110218</v>
      </c>
      <c r="CB139" s="4">
        <v>213.299095438</v>
      </c>
      <c r="CC139">
        <f t="shared" si="116"/>
        <v>2.395300768006602E-11</v>
      </c>
      <c r="CT139" s="4">
        <v>2.69E-08</v>
      </c>
      <c r="CU139" s="4">
        <v>5.32070128202</v>
      </c>
      <c r="CV139" s="4">
        <v>2.0057375701</v>
      </c>
      <c r="CW139">
        <f t="shared" si="117"/>
        <v>-7.193589346178473E-09</v>
      </c>
      <c r="CX139">
        <f t="shared" si="118"/>
        <v>-7.193564470546753E-09</v>
      </c>
      <c r="CY139">
        <f t="shared" si="119"/>
        <v>-7.193564470534965E-09</v>
      </c>
      <c r="CZ139">
        <f t="shared" si="120"/>
        <v>-7.193564470534965E-09</v>
      </c>
      <c r="DB139" s="4">
        <v>2.02E-09</v>
      </c>
      <c r="DC139" s="4">
        <v>3.43517732411</v>
      </c>
      <c r="DD139" s="4">
        <v>45.2465826386</v>
      </c>
      <c r="DE139">
        <f t="shared" si="121"/>
        <v>1.8696421359400207E-09</v>
      </c>
      <c r="DF139">
        <f t="shared" si="122"/>
        <v>1.8696255791935535E-09</v>
      </c>
      <c r="DG139">
        <f t="shared" si="123"/>
        <v>1.869625579185685E-09</v>
      </c>
      <c r="DH139">
        <f t="shared" si="124"/>
        <v>1.869625579185685E-09</v>
      </c>
      <c r="EP139" s="4">
        <v>1.53E-09</v>
      </c>
      <c r="EQ139" s="4">
        <v>5.58405022784</v>
      </c>
      <c r="ER139" s="4">
        <v>252.0865223816</v>
      </c>
      <c r="ES139">
        <f t="shared" si="125"/>
        <v>1.3802016316950565E-09</v>
      </c>
      <c r="ET139">
        <f t="shared" si="126"/>
        <v>1.3801219828872974E-09</v>
      </c>
      <c r="EU139">
        <f t="shared" si="127"/>
        <v>1.3801219828494562E-09</v>
      </c>
      <c r="EV139">
        <f t="shared" si="128"/>
        <v>1.3801219828494562E-09</v>
      </c>
      <c r="GL139" s="4">
        <v>4.2961E-07</v>
      </c>
      <c r="GM139" s="4">
        <v>5.40175361431</v>
      </c>
      <c r="GN139" s="4">
        <v>487.3651437628</v>
      </c>
      <c r="GO139">
        <f t="shared" si="129"/>
        <v>-2.3078590231751552E-07</v>
      </c>
      <c r="GP139">
        <f t="shared" si="130"/>
        <v>-2.3070139715705093E-07</v>
      </c>
      <c r="GQ139">
        <f t="shared" si="131"/>
        <v>-2.307013971170032E-07</v>
      </c>
      <c r="GR139">
        <f t="shared" si="132"/>
        <v>-2.307013971170032E-07</v>
      </c>
      <c r="GT139" s="4">
        <v>4.287E-08</v>
      </c>
      <c r="GU139" s="4">
        <v>0.66340266603</v>
      </c>
      <c r="GV139" s="4">
        <v>1012.6508748423</v>
      </c>
      <c r="GW139">
        <f t="shared" si="133"/>
        <v>9.535438498004198E-09</v>
      </c>
      <c r="GX139">
        <f t="shared" si="134"/>
        <v>9.515185976338183E-09</v>
      </c>
      <c r="GY139">
        <f t="shared" si="135"/>
        <v>9.515185966681735E-09</v>
      </c>
      <c r="GZ139">
        <f t="shared" si="136"/>
        <v>9.515185966681735E-09</v>
      </c>
    </row>
    <row r="140" spans="1:208" ht="12.75">
      <c r="A140" t="s">
        <v>148</v>
      </c>
      <c r="B140" t="s">
        <v>149</v>
      </c>
      <c r="M140" s="4">
        <v>3.39E-08</v>
      </c>
      <c r="N140" s="4">
        <v>0.97785123922</v>
      </c>
      <c r="O140" s="4">
        <v>8635.9420037632</v>
      </c>
      <c r="P140">
        <f t="shared" si="110"/>
        <v>3.2301320937231626E-09</v>
      </c>
      <c r="R140" s="4">
        <v>2.63E-09</v>
      </c>
      <c r="S140" s="4">
        <v>0.00538633678</v>
      </c>
      <c r="T140" s="4">
        <v>4136.9104335162</v>
      </c>
      <c r="U140">
        <f t="shared" si="111"/>
        <v>1.3279393379188519E-09</v>
      </c>
      <c r="W140" s="4">
        <v>1E-10</v>
      </c>
      <c r="X140" s="4">
        <v>1.40815507226</v>
      </c>
      <c r="Y140" s="4">
        <v>10988.808157535</v>
      </c>
      <c r="Z140">
        <f t="shared" si="112"/>
        <v>6.624123316014485E-11</v>
      </c>
      <c r="AQ140" s="4">
        <v>1.19E-09</v>
      </c>
      <c r="AR140" s="4">
        <v>5.92110458985</v>
      </c>
      <c r="AS140" s="4">
        <v>33019.0211122046</v>
      </c>
      <c r="AT140">
        <f t="shared" si="113"/>
        <v>-3.1313103068538047E-10</v>
      </c>
      <c r="BP140" s="4">
        <v>1.077E-08</v>
      </c>
      <c r="BQ140" s="4">
        <v>2.93931554233</v>
      </c>
      <c r="BR140" s="4">
        <v>17256.6315363414</v>
      </c>
      <c r="BS140">
        <f t="shared" si="114"/>
        <v>8.444783891204216E-09</v>
      </c>
      <c r="BU140" s="4">
        <v>1.04E-09</v>
      </c>
      <c r="BV140" s="4">
        <v>4.42743707728</v>
      </c>
      <c r="BW140" s="4">
        <v>23543.2305046817</v>
      </c>
      <c r="BX140">
        <f t="shared" si="115"/>
        <v>5.226970550466052E-10</v>
      </c>
      <c r="CT140" s="4">
        <v>2.63E-08</v>
      </c>
      <c r="CU140" s="4">
        <v>6.00855841124</v>
      </c>
      <c r="CV140" s="4">
        <v>37.1698277913</v>
      </c>
      <c r="CW140">
        <f t="shared" si="117"/>
        <v>-1.785882598377324E-08</v>
      </c>
      <c r="CX140">
        <f t="shared" si="118"/>
        <v>-1.7859169349534223E-08</v>
      </c>
      <c r="CY140">
        <f t="shared" si="119"/>
        <v>-1.7859169349697743E-08</v>
      </c>
      <c r="CZ140">
        <f t="shared" si="120"/>
        <v>-1.7859169349697743E-08</v>
      </c>
      <c r="DB140" s="4">
        <v>1.75E-09</v>
      </c>
      <c r="DC140" s="4">
        <v>4.49165234532</v>
      </c>
      <c r="DD140" s="4">
        <v>171.2339065371</v>
      </c>
      <c r="DE140">
        <f t="shared" si="121"/>
        <v>-5.648163917232577E-10</v>
      </c>
      <c r="DF140">
        <f t="shared" si="122"/>
        <v>-5.64952096337343E-10</v>
      </c>
      <c r="DG140">
        <f t="shared" si="123"/>
        <v>-5.649520964017415E-10</v>
      </c>
      <c r="DH140">
        <f t="shared" si="124"/>
        <v>-5.649520964017415E-10</v>
      </c>
      <c r="EP140" s="4">
        <v>1.89E-09</v>
      </c>
      <c r="EQ140" s="4">
        <v>4.8079103997</v>
      </c>
      <c r="ER140" s="4">
        <v>641.1211265914</v>
      </c>
      <c r="ES140">
        <f t="shared" si="125"/>
        <v>-1.8775011370626464E-09</v>
      </c>
      <c r="ET140">
        <f t="shared" si="126"/>
        <v>-1.877434481284295E-09</v>
      </c>
      <c r="EU140">
        <f t="shared" si="127"/>
        <v>-1.877434481252633E-09</v>
      </c>
      <c r="EV140">
        <f t="shared" si="128"/>
        <v>-1.877434481252633E-09</v>
      </c>
      <c r="GL140" s="4">
        <v>5.1508E-07</v>
      </c>
      <c r="GM140" s="4">
        <v>0.09105540708</v>
      </c>
      <c r="GN140" s="4">
        <v>210.3301500214</v>
      </c>
      <c r="GO140">
        <f t="shared" si="129"/>
        <v>9.814295224484048E-08</v>
      </c>
      <c r="GP140">
        <f t="shared" si="130"/>
        <v>9.819383862496158E-08</v>
      </c>
      <c r="GQ140">
        <f t="shared" si="131"/>
        <v>9.819383864921976E-08</v>
      </c>
      <c r="GR140">
        <f t="shared" si="132"/>
        <v>9.819383864921976E-08</v>
      </c>
      <c r="GT140" s="4">
        <v>4.086E-08</v>
      </c>
      <c r="GU140" s="4">
        <v>0.14551174994</v>
      </c>
      <c r="GV140" s="4">
        <v>385.2837615005</v>
      </c>
      <c r="GW140">
        <f t="shared" si="133"/>
        <v>-4.035723306864443E-08</v>
      </c>
      <c r="GX140">
        <f t="shared" si="134"/>
        <v>-4.035605437560272E-08</v>
      </c>
      <c r="GY140">
        <f t="shared" si="135"/>
        <v>-4.035605437504123E-08</v>
      </c>
      <c r="GZ140">
        <f t="shared" si="136"/>
        <v>-4.035605437504123E-08</v>
      </c>
    </row>
    <row r="141" spans="1:208" ht="12.75">
      <c r="A141">
        <f>A48+E136+A19</f>
        <v>4.939379464094178</v>
      </c>
      <c r="B141" s="9">
        <v>0</v>
      </c>
      <c r="M141" s="4">
        <v>3.737E-08</v>
      </c>
      <c r="N141" s="4">
        <v>2.95380107829</v>
      </c>
      <c r="O141" s="4">
        <v>3128.3887650958</v>
      </c>
      <c r="P141">
        <f t="shared" si="110"/>
        <v>-2.4892520877468673E-08</v>
      </c>
      <c r="R141" s="4">
        <v>2.82E-09</v>
      </c>
      <c r="S141" s="4">
        <v>5.0439983748</v>
      </c>
      <c r="T141" s="4">
        <v>7477.5228602160005</v>
      </c>
      <c r="U141">
        <f t="shared" si="111"/>
        <v>-1.2994954467975747E-09</v>
      </c>
      <c r="W141" s="4">
        <v>1.1E-10</v>
      </c>
      <c r="X141" s="4">
        <v>3.05005267431</v>
      </c>
      <c r="Y141" s="4">
        <v>17260.1546546904</v>
      </c>
      <c r="Z141">
        <f t="shared" si="112"/>
        <v>-7.090841659204834E-11</v>
      </c>
      <c r="AQ141" s="4">
        <v>1.1E-09</v>
      </c>
      <c r="AR141" s="4">
        <v>5.34824206306</v>
      </c>
      <c r="AS141" s="4">
        <v>639.897286314</v>
      </c>
      <c r="AT141">
        <f t="shared" si="113"/>
        <v>7.734482294411885E-10</v>
      </c>
      <c r="BP141" s="4">
        <v>1.232E-08</v>
      </c>
      <c r="BQ141" s="4">
        <v>0.71655165307</v>
      </c>
      <c r="BR141" s="4">
        <v>143571.324284816</v>
      </c>
      <c r="BS141">
        <f t="shared" si="114"/>
        <v>-3.0997577587945683E-09</v>
      </c>
      <c r="BU141" s="4">
        <v>1.21E-09</v>
      </c>
      <c r="BV141" s="4">
        <v>0.39459045915</v>
      </c>
      <c r="BW141" s="4">
        <v>12132.439962106</v>
      </c>
      <c r="BX141">
        <f t="shared" si="115"/>
        <v>9.175855432755271E-10</v>
      </c>
      <c r="CT141" s="4">
        <v>2.296E-08</v>
      </c>
      <c r="CU141" s="4">
        <v>6.06934502789</v>
      </c>
      <c r="CV141" s="4">
        <v>451.9404211107</v>
      </c>
      <c r="CW141">
        <f t="shared" si="117"/>
        <v>-2.1848992673102213E-08</v>
      </c>
      <c r="CX141">
        <f t="shared" si="118"/>
        <v>-2.1850517907627795E-08</v>
      </c>
      <c r="CY141">
        <f t="shared" si="119"/>
        <v>-2.1850517908352445E-08</v>
      </c>
      <c r="CZ141">
        <f t="shared" si="120"/>
        <v>-2.1850517908352445E-08</v>
      </c>
      <c r="DB141" s="4">
        <v>1.71E-09</v>
      </c>
      <c r="DC141" s="4">
        <v>5.50633466316</v>
      </c>
      <c r="DD141" s="4">
        <v>179.0982130633</v>
      </c>
      <c r="DE141">
        <f t="shared" si="121"/>
        <v>9.722697081129191E-10</v>
      </c>
      <c r="DF141">
        <f t="shared" si="122"/>
        <v>9.721491590140197E-10</v>
      </c>
      <c r="DG141">
        <f t="shared" si="123"/>
        <v>9.72149158956764E-10</v>
      </c>
      <c r="DH141">
        <f t="shared" si="124"/>
        <v>9.72149158956764E-10</v>
      </c>
      <c r="EP141" s="4">
        <v>1.66E-09</v>
      </c>
      <c r="EQ141" s="4">
        <v>5.50438043692</v>
      </c>
      <c r="ER141" s="4">
        <v>662.531203563</v>
      </c>
      <c r="ES141">
        <f t="shared" si="125"/>
        <v>-8.2655663421681E-10</v>
      </c>
      <c r="ET141">
        <f t="shared" si="126"/>
        <v>-8.261002370900242E-10</v>
      </c>
      <c r="EU141">
        <f t="shared" si="127"/>
        <v>-8.261002368739514E-10</v>
      </c>
      <c r="EV141">
        <f t="shared" si="128"/>
        <v>-8.261002368739514E-10</v>
      </c>
      <c r="GL141" s="4">
        <v>4.1889E-07</v>
      </c>
      <c r="GM141" s="4">
        <v>3.12343223889</v>
      </c>
      <c r="GN141" s="4">
        <v>29.226199388</v>
      </c>
      <c r="GO141">
        <f t="shared" si="129"/>
        <v>-9.379974283806641E-08</v>
      </c>
      <c r="GP141">
        <f t="shared" si="130"/>
        <v>-9.379403381028798E-08</v>
      </c>
      <c r="GQ141">
        <f t="shared" si="131"/>
        <v>-9.379403380757282E-08</v>
      </c>
      <c r="GR141">
        <f t="shared" si="132"/>
        <v>-9.379403380757282E-08</v>
      </c>
      <c r="GT141" s="4">
        <v>4.029E-08</v>
      </c>
      <c r="GU141" s="4">
        <v>5.98399329775</v>
      </c>
      <c r="GV141" s="4">
        <v>178.3474535379</v>
      </c>
      <c r="GW141">
        <f t="shared" si="133"/>
        <v>2.904784375704382E-08</v>
      </c>
      <c r="GX141">
        <f t="shared" si="134"/>
        <v>2.9045461130425535E-08</v>
      </c>
      <c r="GY141">
        <f t="shared" si="135"/>
        <v>2.9045461129295454E-08</v>
      </c>
      <c r="GZ141">
        <f t="shared" si="136"/>
        <v>2.9045461129295454E-08</v>
      </c>
    </row>
    <row r="142" spans="2:208" ht="12.75">
      <c r="B142" s="9"/>
      <c r="M142" s="4">
        <v>3.507E-08</v>
      </c>
      <c r="N142" s="4">
        <v>3.71291946325</v>
      </c>
      <c r="O142" s="4">
        <v>6290.1893969922</v>
      </c>
      <c r="P142">
        <f t="shared" si="110"/>
        <v>1.9224075371633507E-08</v>
      </c>
      <c r="R142" s="4">
        <v>2.88E-09</v>
      </c>
      <c r="S142" s="4">
        <v>3.13401177517</v>
      </c>
      <c r="T142" s="4">
        <v>12559.038152982</v>
      </c>
      <c r="U142">
        <f t="shared" si="111"/>
        <v>1.343144792435133E-09</v>
      </c>
      <c r="W142" s="4">
        <v>1E-10</v>
      </c>
      <c r="X142" s="4">
        <v>4.93364992366</v>
      </c>
      <c r="Y142" s="4">
        <v>12352.8526045448</v>
      </c>
      <c r="Z142">
        <f t="shared" si="112"/>
        <v>9.897982263431013E-11</v>
      </c>
      <c r="AQ142" s="4">
        <v>1.06E-09</v>
      </c>
      <c r="AR142" s="4">
        <v>3.71081682629</v>
      </c>
      <c r="AS142" s="4">
        <v>14314.1681130498</v>
      </c>
      <c r="AT142">
        <f t="shared" si="113"/>
        <v>-8.127068332488286E-10</v>
      </c>
      <c r="BP142" s="4">
        <v>1.087E-08</v>
      </c>
      <c r="BQ142" s="4">
        <v>0.99769687939</v>
      </c>
      <c r="BR142" s="4">
        <v>955.5997416086001</v>
      </c>
      <c r="BS142">
        <f t="shared" si="114"/>
        <v>-1.0757937735685956E-08</v>
      </c>
      <c r="BU142" s="4">
        <v>1.04E-09</v>
      </c>
      <c r="BV142" s="4">
        <v>2.41842602527</v>
      </c>
      <c r="BW142" s="4">
        <v>426.598190876</v>
      </c>
      <c r="BX142">
        <f t="shared" si="115"/>
        <v>9.982823819924864E-11</v>
      </c>
      <c r="CT142" s="4">
        <v>2.858E-08</v>
      </c>
      <c r="CU142" s="4">
        <v>4.88677262419</v>
      </c>
      <c r="CV142" s="4">
        <v>258.0244132148</v>
      </c>
      <c r="CW142">
        <f t="shared" si="117"/>
        <v>-1.4022545307231334E-09</v>
      </c>
      <c r="CX142">
        <f t="shared" si="118"/>
        <v>-1.3987303286960174E-09</v>
      </c>
      <c r="CY142">
        <f t="shared" si="119"/>
        <v>-1.398730327021455E-09</v>
      </c>
      <c r="CZ142">
        <f t="shared" si="120"/>
        <v>-1.398730327021455E-09</v>
      </c>
      <c r="DB142" s="4">
        <v>2E-09</v>
      </c>
      <c r="DC142" s="4">
        <v>6.12663205401</v>
      </c>
      <c r="DD142" s="4">
        <v>14.2270940016</v>
      </c>
      <c r="DE142">
        <f t="shared" si="121"/>
        <v>1.2841969317390587E-09</v>
      </c>
      <c r="DF142">
        <f t="shared" si="122"/>
        <v>1.2841864944277582E-09</v>
      </c>
      <c r="DG142">
        <f t="shared" si="123"/>
        <v>1.2841864944227902E-09</v>
      </c>
      <c r="DH142">
        <f t="shared" si="124"/>
        <v>1.2841864944227902E-09</v>
      </c>
      <c r="EP142" s="4">
        <v>1.46E-09</v>
      </c>
      <c r="EQ142" s="4">
        <v>5.08949604858</v>
      </c>
      <c r="ER142" s="4">
        <v>286.596221297</v>
      </c>
      <c r="ES142">
        <f t="shared" si="125"/>
        <v>1.242882600668758E-09</v>
      </c>
      <c r="ET142">
        <f t="shared" si="126"/>
        <v>1.2427775401605615E-09</v>
      </c>
      <c r="EU142">
        <f t="shared" si="127"/>
        <v>1.2427775401107346E-09</v>
      </c>
      <c r="EV142">
        <f t="shared" si="128"/>
        <v>1.2427775401107346E-09</v>
      </c>
      <c r="GL142" s="4">
        <v>4.7655E-07</v>
      </c>
      <c r="GM142" s="4">
        <v>3.90701760087</v>
      </c>
      <c r="GN142" s="4">
        <v>63.7358983034</v>
      </c>
      <c r="GO142">
        <f t="shared" si="129"/>
        <v>-4.694385931056786E-07</v>
      </c>
      <c r="GP142">
        <f t="shared" si="130"/>
        <v>-4.6943609159391526E-07</v>
      </c>
      <c r="GQ142">
        <f t="shared" si="131"/>
        <v>-4.6943609159272614E-07</v>
      </c>
      <c r="GR142">
        <f t="shared" si="132"/>
        <v>-4.6943609159272614E-07</v>
      </c>
      <c r="GT142" s="4">
        <v>4.276E-08</v>
      </c>
      <c r="GU142" s="4">
        <v>3.6820508297</v>
      </c>
      <c r="GV142" s="4">
        <v>348.8476468921</v>
      </c>
      <c r="GW142">
        <f t="shared" si="133"/>
        <v>-3.855042842400853E-08</v>
      </c>
      <c r="GX142">
        <f t="shared" si="134"/>
        <v>-3.854733981302775E-08</v>
      </c>
      <c r="GY142">
        <f t="shared" si="135"/>
        <v>-3.8547339811554926E-08</v>
      </c>
      <c r="GZ142">
        <f t="shared" si="136"/>
        <v>-3.8547339811554926E-08</v>
      </c>
    </row>
    <row r="143" spans="1:208" ht="12.75">
      <c r="A143" s="3" t="s">
        <v>88</v>
      </c>
      <c r="B143" s="6" t="s">
        <v>146</v>
      </c>
      <c r="C143" s="6" t="s">
        <v>145</v>
      </c>
      <c r="D143" s="3" t="s">
        <v>88</v>
      </c>
      <c r="E143" s="3" t="s">
        <v>88</v>
      </c>
      <c r="F143" s="3" t="s">
        <v>88</v>
      </c>
      <c r="M143" s="4">
        <v>3.086E-08</v>
      </c>
      <c r="N143" s="4">
        <v>3.64646921512</v>
      </c>
      <c r="O143" s="4">
        <v>10.6366653498</v>
      </c>
      <c r="P143">
        <f t="shared" si="110"/>
        <v>3.000203515635987E-08</v>
      </c>
      <c r="R143" s="4">
        <v>2.59E-09</v>
      </c>
      <c r="S143" s="4">
        <v>0.93882269387</v>
      </c>
      <c r="T143" s="4">
        <v>5642.1982426092</v>
      </c>
      <c r="U143">
        <f t="shared" si="111"/>
        <v>-2.3527567148688294E-09</v>
      </c>
      <c r="AQ143" s="4">
        <v>1.39E-09</v>
      </c>
      <c r="AR143" s="4">
        <v>6.17607198418</v>
      </c>
      <c r="AS143" s="4">
        <v>24356.7807886416</v>
      </c>
      <c r="AT143">
        <f t="shared" si="113"/>
        <v>-1.001254613585699E-09</v>
      </c>
      <c r="BP143" s="4">
        <v>1.068E-08</v>
      </c>
      <c r="BQ143" s="4">
        <v>5.28472576231</v>
      </c>
      <c r="BR143" s="4">
        <v>65147.6197681377</v>
      </c>
      <c r="BS143">
        <f t="shared" si="114"/>
        <v>9.700204928467045E-09</v>
      </c>
      <c r="BU143" s="4">
        <v>1.1E-09</v>
      </c>
      <c r="BV143" s="4">
        <v>5.80381480447</v>
      </c>
      <c r="BW143" s="4">
        <v>16858.4825329332</v>
      </c>
      <c r="BX143">
        <f t="shared" si="115"/>
        <v>-1.0981632271918256E-09</v>
      </c>
      <c r="CT143" s="4">
        <v>2.879E-08</v>
      </c>
      <c r="CU143" s="4">
        <v>5.12239168488</v>
      </c>
      <c r="CV143" s="4">
        <v>38.6543004996</v>
      </c>
      <c r="CW143">
        <f t="shared" si="117"/>
        <v>-2.3279864925421847E-08</v>
      </c>
      <c r="CX143">
        <f t="shared" si="118"/>
        <v>-2.3280178200949674E-08</v>
      </c>
      <c r="CY143">
        <f t="shared" si="119"/>
        <v>-2.3280178201097948E-08</v>
      </c>
      <c r="CZ143">
        <f t="shared" si="120"/>
        <v>-2.3280178201097948E-08</v>
      </c>
      <c r="DB143" s="4">
        <v>1.73E-09</v>
      </c>
      <c r="DC143" s="4">
        <v>2.61090344107</v>
      </c>
      <c r="DD143" s="4">
        <v>389.9496279465</v>
      </c>
      <c r="DE143">
        <f t="shared" si="121"/>
        <v>1.549966216350815E-09</v>
      </c>
      <c r="DF143">
        <f t="shared" si="122"/>
        <v>1.5498228121955808E-09</v>
      </c>
      <c r="DG143">
        <f t="shared" si="123"/>
        <v>1.549822812127413E-09</v>
      </c>
      <c r="DH143">
        <f t="shared" si="124"/>
        <v>1.549822812127413E-09</v>
      </c>
      <c r="EP143" s="4">
        <v>1.45E-09</v>
      </c>
      <c r="EQ143" s="4">
        <v>2.13015521881</v>
      </c>
      <c r="ER143" s="4">
        <v>2042.4977891028</v>
      </c>
      <c r="ES143">
        <f t="shared" si="125"/>
        <v>4.915159378945118E-10</v>
      </c>
      <c r="ET143">
        <f t="shared" si="126"/>
        <v>4.901825370221773E-10</v>
      </c>
      <c r="EU143">
        <f t="shared" si="127"/>
        <v>4.901825363892032E-10</v>
      </c>
      <c r="EV143">
        <f t="shared" si="128"/>
        <v>4.901825363892032E-10</v>
      </c>
      <c r="GL143" s="4">
        <v>4.1639E-07</v>
      </c>
      <c r="GM143" s="4">
        <v>6.26847783513</v>
      </c>
      <c r="GN143" s="4">
        <v>32.7164096664</v>
      </c>
      <c r="GO143">
        <f t="shared" si="129"/>
        <v>-2.2907360060490247E-07</v>
      </c>
      <c r="GP143">
        <f t="shared" si="130"/>
        <v>-2.2906815744013188E-07</v>
      </c>
      <c r="GQ143">
        <f t="shared" si="131"/>
        <v>-2.2906815743756236E-07</v>
      </c>
      <c r="GR143">
        <f t="shared" si="132"/>
        <v>-2.2906815743756236E-07</v>
      </c>
      <c r="GT143" s="4">
        <v>5.257E-08</v>
      </c>
      <c r="GU143" s="4">
        <v>3.75263242432</v>
      </c>
      <c r="GV143" s="4">
        <v>379.8671355291</v>
      </c>
      <c r="GW143">
        <f t="shared" si="133"/>
        <v>4.953052680740545E-08</v>
      </c>
      <c r="GX143">
        <f t="shared" si="134"/>
        <v>4.952732411189849E-08</v>
      </c>
      <c r="GY143">
        <f t="shared" si="135"/>
        <v>4.9527324110375634E-08</v>
      </c>
      <c r="GZ143">
        <f t="shared" si="136"/>
        <v>4.9527324110375634E-08</v>
      </c>
    </row>
    <row r="144" spans="2:208" ht="12.75">
      <c r="B144" s="9"/>
      <c r="M144" s="4">
        <v>3.397E-08</v>
      </c>
      <c r="N144" s="4">
        <v>1.10590684017</v>
      </c>
      <c r="O144" s="4">
        <v>14712.317116458</v>
      </c>
      <c r="P144">
        <f t="shared" si="110"/>
        <v>-3.838610902471443E-09</v>
      </c>
      <c r="R144" s="4">
        <v>2.92E-09</v>
      </c>
      <c r="S144" s="4">
        <v>1.98420020514</v>
      </c>
      <c r="T144" s="4">
        <v>12132.439962106</v>
      </c>
      <c r="U144">
        <f t="shared" si="111"/>
        <v>1.861451696972039E-09</v>
      </c>
      <c r="AQ144" s="4">
        <v>1.18E-09</v>
      </c>
      <c r="AR144" s="4">
        <v>5.5973871267</v>
      </c>
      <c r="AS144" s="4">
        <v>161338.50000087</v>
      </c>
      <c r="AT144">
        <f t="shared" si="113"/>
        <v>-5.373935043627132E-10</v>
      </c>
      <c r="BP144" s="4">
        <v>9.8E-09</v>
      </c>
      <c r="BQ144" s="4">
        <v>5.10949204607</v>
      </c>
      <c r="BR144" s="4">
        <v>6172.869528772</v>
      </c>
      <c r="BS144">
        <f t="shared" si="114"/>
        <v>-9.059802159750706E-09</v>
      </c>
      <c r="BU144" s="4">
        <v>1E-09</v>
      </c>
      <c r="BV144" s="4">
        <v>2.93805577485</v>
      </c>
      <c r="BW144" s="4">
        <v>4535.0594369244</v>
      </c>
      <c r="BX144">
        <f t="shared" si="115"/>
        <v>-6.965783430824721E-10</v>
      </c>
      <c r="CT144" s="4">
        <v>2.27E-08</v>
      </c>
      <c r="CU144" s="4">
        <v>2.08634524182</v>
      </c>
      <c r="CV144" s="4">
        <v>30.0562807905</v>
      </c>
      <c r="CW144">
        <f t="shared" si="117"/>
        <v>2.0888380438325538E-08</v>
      </c>
      <c r="CX144">
        <f t="shared" si="118"/>
        <v>2.088850823118584E-08</v>
      </c>
      <c r="CY144">
        <f t="shared" si="119"/>
        <v>2.088850823124645E-08</v>
      </c>
      <c r="CZ144">
        <f t="shared" si="120"/>
        <v>2.088850823124645E-08</v>
      </c>
      <c r="DB144" s="4">
        <v>1.67E-09</v>
      </c>
      <c r="DC144" s="4">
        <v>3.94754384833</v>
      </c>
      <c r="DD144" s="4">
        <v>77.2292791221</v>
      </c>
      <c r="DE144">
        <f t="shared" si="121"/>
        <v>-5.058432702766853E-10</v>
      </c>
      <c r="DF144">
        <f t="shared" si="122"/>
        <v>-5.057844585557873E-10</v>
      </c>
      <c r="DG144">
        <f t="shared" si="123"/>
        <v>-5.057844585279225E-10</v>
      </c>
      <c r="DH144">
        <f t="shared" si="124"/>
        <v>-5.057844585279225E-10</v>
      </c>
      <c r="EP144" s="4">
        <v>1.56E-09</v>
      </c>
      <c r="EQ144" s="4">
        <v>2.19452173251</v>
      </c>
      <c r="ER144" s="4">
        <v>274.0660483248</v>
      </c>
      <c r="ES144">
        <f t="shared" si="125"/>
        <v>-1.2897742310151802E-09</v>
      </c>
      <c r="ET144">
        <f t="shared" si="126"/>
        <v>-1.2896591442139752E-09</v>
      </c>
      <c r="EU144">
        <f t="shared" si="127"/>
        <v>-1.2896591441592934E-09</v>
      </c>
      <c r="EV144">
        <f t="shared" si="128"/>
        <v>-1.2896591441592934E-09</v>
      </c>
      <c r="GL144" s="4">
        <v>4.1429E-07</v>
      </c>
      <c r="GM144" s="4">
        <v>4.45464156759</v>
      </c>
      <c r="GN144" s="4">
        <v>37.1698277913</v>
      </c>
      <c r="GO144">
        <f t="shared" si="129"/>
        <v>-3.088347350001577E-07</v>
      </c>
      <c r="GP144">
        <f t="shared" si="130"/>
        <v>-3.08829823711791E-07</v>
      </c>
      <c r="GQ144">
        <f t="shared" si="131"/>
        <v>-3.0882982370945207E-07</v>
      </c>
      <c r="GR144">
        <f t="shared" si="132"/>
        <v>-3.0882982370945207E-07</v>
      </c>
      <c r="GT144" s="4">
        <v>4.012E-08</v>
      </c>
      <c r="GU144" s="4">
        <v>0.42559540783</v>
      </c>
      <c r="GV144" s="4">
        <v>104313.479530658</v>
      </c>
      <c r="GW144">
        <f t="shared" si="133"/>
        <v>1.888202546103051E-08</v>
      </c>
      <c r="GX144">
        <f t="shared" si="134"/>
        <v>1.709243311057237E-08</v>
      </c>
      <c r="GY144">
        <f t="shared" si="135"/>
        <v>1.709243224856784E-08</v>
      </c>
      <c r="GZ144">
        <f t="shared" si="136"/>
        <v>1.709243224856784E-08</v>
      </c>
    </row>
    <row r="145" spans="1:208" ht="12.75">
      <c r="A145" t="s">
        <v>145</v>
      </c>
      <c r="B145" s="9"/>
      <c r="C145" t="s">
        <v>146</v>
      </c>
      <c r="M145" s="4">
        <v>3.334E-08</v>
      </c>
      <c r="N145" s="4">
        <v>0.83684924911</v>
      </c>
      <c r="O145" s="4">
        <v>6496.3749454294</v>
      </c>
      <c r="P145">
        <f t="shared" si="110"/>
        <v>2.229078361264018E-08</v>
      </c>
      <c r="R145" s="4">
        <v>2.47E-09</v>
      </c>
      <c r="S145" s="4">
        <v>3.84244798532</v>
      </c>
      <c r="T145" s="4">
        <v>5429.8794682394</v>
      </c>
      <c r="U145">
        <f t="shared" si="111"/>
        <v>4.5643515914530015E-10</v>
      </c>
      <c r="AQ145" s="4">
        <v>1.17E-09</v>
      </c>
      <c r="AR145" s="4">
        <v>3.6506527164</v>
      </c>
      <c r="AS145" s="4">
        <v>45585.1728121874</v>
      </c>
      <c r="AT145">
        <f t="shared" si="113"/>
        <v>1.1388589452504148E-09</v>
      </c>
      <c r="BP145" s="4">
        <v>1.169E-08</v>
      </c>
      <c r="BQ145" s="4">
        <v>3.11664290862</v>
      </c>
      <c r="BR145" s="4">
        <v>14945.3161735544</v>
      </c>
      <c r="BS145">
        <f t="shared" si="114"/>
        <v>1.0599187389092836E-08</v>
      </c>
      <c r="BU145" s="4">
        <v>9.7E-10</v>
      </c>
      <c r="BV145" s="4">
        <v>3.97935904984</v>
      </c>
      <c r="BW145" s="4">
        <v>6133.5126528568</v>
      </c>
      <c r="BX145">
        <f t="shared" si="115"/>
        <v>-6.530527023202003E-10</v>
      </c>
      <c r="CT145" s="4">
        <v>2.301E-08</v>
      </c>
      <c r="CU145" s="4">
        <v>3.35951602914</v>
      </c>
      <c r="CV145" s="4">
        <v>1028.3624415522</v>
      </c>
      <c r="CW145">
        <f t="shared" si="117"/>
        <v>5.6335974141073E-09</v>
      </c>
      <c r="CX145">
        <f t="shared" si="118"/>
        <v>5.644574138192309E-09</v>
      </c>
      <c r="CY145">
        <f t="shared" si="119"/>
        <v>5.644574143386044E-09</v>
      </c>
      <c r="CZ145">
        <f t="shared" si="120"/>
        <v>5.644574143386044E-09</v>
      </c>
      <c r="DB145" s="4">
        <v>1.66E-09</v>
      </c>
      <c r="DC145" s="4">
        <v>3.41009128748</v>
      </c>
      <c r="DD145" s="4">
        <v>81.3738807063</v>
      </c>
      <c r="DE145">
        <f t="shared" si="121"/>
        <v>1.529537777086502E-09</v>
      </c>
      <c r="DF145">
        <f t="shared" si="122"/>
        <v>1.5295126598901313E-09</v>
      </c>
      <c r="DG145">
        <f t="shared" si="123"/>
        <v>1.5295126598781762E-09</v>
      </c>
      <c r="DH145">
        <f t="shared" si="124"/>
        <v>1.5295126598781762E-09</v>
      </c>
      <c r="EP145" s="4">
        <v>1.48E-09</v>
      </c>
      <c r="EQ145" s="4">
        <v>4.85696640135</v>
      </c>
      <c r="ER145" s="4">
        <v>442.7517005706</v>
      </c>
      <c r="ES145">
        <f t="shared" si="125"/>
        <v>1.389478150055788E-09</v>
      </c>
      <c r="ET145">
        <f t="shared" si="126"/>
        <v>1.3895860876657092E-09</v>
      </c>
      <c r="EU145">
        <f t="shared" si="127"/>
        <v>1.3895860877171313E-09</v>
      </c>
      <c r="EV145">
        <f t="shared" si="128"/>
        <v>1.3895860877171313E-09</v>
      </c>
      <c r="GL145" s="4">
        <v>4.0745E-07</v>
      </c>
      <c r="GM145" s="4">
        <v>0.16043648294</v>
      </c>
      <c r="GN145" s="4">
        <v>79.2350166922</v>
      </c>
      <c r="GO145">
        <f t="shared" si="129"/>
        <v>2.5473480042228986E-07</v>
      </c>
      <c r="GP145">
        <f t="shared" si="130"/>
        <v>2.547468563634567E-07</v>
      </c>
      <c r="GQ145">
        <f t="shared" si="131"/>
        <v>2.547468563691687E-07</v>
      </c>
      <c r="GR145">
        <f t="shared" si="132"/>
        <v>2.547468563691687E-07</v>
      </c>
      <c r="GT145" s="4">
        <v>4.025E-08</v>
      </c>
      <c r="GU145" s="4">
        <v>2.40645188238</v>
      </c>
      <c r="GV145" s="4">
        <v>84.3428261229</v>
      </c>
      <c r="GW145">
        <f t="shared" si="133"/>
        <v>4.024106877701792E-08</v>
      </c>
      <c r="GX145">
        <f t="shared" si="134"/>
        <v>4.0241034527615394E-08</v>
      </c>
      <c r="GY145">
        <f t="shared" si="135"/>
        <v>4.0241034527599075E-08</v>
      </c>
      <c r="GZ145">
        <f t="shared" si="136"/>
        <v>4.0241034527599075E-08</v>
      </c>
    </row>
    <row r="146" spans="1:208" ht="12.75">
      <c r="A146">
        <f>ATAN2(D132,E132)</f>
        <v>-0.08644410327752124</v>
      </c>
      <c r="B146" s="9"/>
      <c r="C146">
        <f>ATAN2(SQRT(D132*D132+E132*E132),F132)</f>
        <v>-0.03174597200276409</v>
      </c>
      <c r="M146" s="4">
        <v>2.805E-08</v>
      </c>
      <c r="N146" s="4">
        <v>2.58504514144</v>
      </c>
      <c r="O146" s="4">
        <v>14314.1681130498</v>
      </c>
      <c r="P146">
        <f t="shared" si="110"/>
        <v>-2.5512047017077262E-08</v>
      </c>
      <c r="R146" s="4">
        <v>2.45E-09</v>
      </c>
      <c r="S146" s="4">
        <v>5.70467521726</v>
      </c>
      <c r="T146" s="4">
        <v>65147.6197681377</v>
      </c>
      <c r="U146">
        <f t="shared" si="111"/>
        <v>1.613934260285703E-09</v>
      </c>
      <c r="AQ146" s="4">
        <v>1.27E-09</v>
      </c>
      <c r="AR146" s="4">
        <v>4.74596574209</v>
      </c>
      <c r="AS146" s="4">
        <v>49515.382508407005</v>
      </c>
      <c r="AT146">
        <f t="shared" si="113"/>
        <v>7.79064172502695E-10</v>
      </c>
      <c r="BP146" s="4">
        <v>1.202E-08</v>
      </c>
      <c r="BQ146" s="4">
        <v>4.02992510402</v>
      </c>
      <c r="BR146" s="4">
        <v>553.5694028424</v>
      </c>
      <c r="BS146">
        <f t="shared" si="114"/>
        <v>5.779195239581565E-09</v>
      </c>
      <c r="BU146" s="4">
        <v>1.1E-09</v>
      </c>
      <c r="BV146" s="4">
        <v>6.22339014386</v>
      </c>
      <c r="BW146" s="4">
        <v>12146.6670561076</v>
      </c>
      <c r="BX146">
        <f t="shared" si="115"/>
        <v>-3.362358461373715E-10</v>
      </c>
      <c r="CT146" s="4">
        <v>3.001E-08</v>
      </c>
      <c r="CU146" s="4">
        <v>3.59143817947</v>
      </c>
      <c r="CV146" s="4">
        <v>211.8146227297</v>
      </c>
      <c r="CW146">
        <f t="shared" si="117"/>
        <v>2.2702054430713548E-08</v>
      </c>
      <c r="CX146">
        <f t="shared" si="118"/>
        <v>2.2700065160222935E-08</v>
      </c>
      <c r="CY146">
        <f t="shared" si="119"/>
        <v>2.2700065159276743E-08</v>
      </c>
      <c r="CZ146">
        <f t="shared" si="120"/>
        <v>2.2700065159276743E-08</v>
      </c>
      <c r="DB146" s="4">
        <v>1.63E-09</v>
      </c>
      <c r="DC146" s="4">
        <v>3.88198848446</v>
      </c>
      <c r="DD146" s="4">
        <v>556.5176680376</v>
      </c>
      <c r="DE146">
        <f t="shared" si="121"/>
        <v>1.5420753369399647E-09</v>
      </c>
      <c r="DF146">
        <f t="shared" si="122"/>
        <v>1.5422159083524713E-09</v>
      </c>
      <c r="DG146">
        <f t="shared" si="123"/>
        <v>1.5422159084191835E-09</v>
      </c>
      <c r="DH146">
        <f t="shared" si="124"/>
        <v>1.5422159084191835E-09</v>
      </c>
      <c r="EP146" s="4">
        <v>1.87E-09</v>
      </c>
      <c r="EQ146" s="4">
        <v>4.96121139073</v>
      </c>
      <c r="ER146" s="4">
        <v>1589.0728952838</v>
      </c>
      <c r="ES146">
        <f t="shared" si="125"/>
        <v>-1.7302552603999887E-09</v>
      </c>
      <c r="ET146">
        <f t="shared" si="126"/>
        <v>-1.7307940696559476E-09</v>
      </c>
      <c r="EU146">
        <f t="shared" si="127"/>
        <v>-1.7307940699122255E-09</v>
      </c>
      <c r="EV146">
        <f t="shared" si="128"/>
        <v>-1.7307940699122255E-09</v>
      </c>
      <c r="GL146" s="4">
        <v>4.8205E-07</v>
      </c>
      <c r="GM146" s="4">
        <v>1.8419837301</v>
      </c>
      <c r="GN146" s="4">
        <v>403.1341922245</v>
      </c>
      <c r="GO146">
        <f t="shared" si="129"/>
        <v>4.791004682313609E-07</v>
      </c>
      <c r="GP146">
        <f t="shared" si="130"/>
        <v>4.791107295843852E-07</v>
      </c>
      <c r="GQ146">
        <f t="shared" si="131"/>
        <v>4.791107295892677E-07</v>
      </c>
      <c r="GR146">
        <f t="shared" si="132"/>
        <v>4.791107295892677E-07</v>
      </c>
      <c r="GT146" s="4">
        <v>3.957E-08</v>
      </c>
      <c r="GU146" s="4">
        <v>0.86846121055</v>
      </c>
      <c r="GV146" s="4">
        <v>171.9846660625</v>
      </c>
      <c r="GW146">
        <f t="shared" si="133"/>
        <v>2.0106230520672167E-08</v>
      </c>
      <c r="GX146">
        <f t="shared" si="134"/>
        <v>2.010903500602988E-08</v>
      </c>
      <c r="GY146">
        <f t="shared" si="135"/>
        <v>2.010903500736267E-08</v>
      </c>
      <c r="GZ146">
        <f t="shared" si="136"/>
        <v>2.010903500736267E-08</v>
      </c>
    </row>
    <row r="147" spans="1:208" ht="12.75">
      <c r="A147">
        <f>DEGREES(A146)</f>
        <v>-4.952882281594974</v>
      </c>
      <c r="B147" s="9">
        <f>A147-INT(A147/360)*360</f>
        <v>355.04711771840505</v>
      </c>
      <c r="C147">
        <f>DEGREES(C146)</f>
        <v>-1.8189102122988559</v>
      </c>
      <c r="M147" s="4">
        <v>3.65E-08</v>
      </c>
      <c r="N147" s="4">
        <v>1.08344142571</v>
      </c>
      <c r="O147" s="4">
        <v>88860.0570709866</v>
      </c>
      <c r="P147">
        <f t="shared" si="110"/>
        <v>-3.255906171875002E-08</v>
      </c>
      <c r="R147" s="4">
        <v>2.41E-09</v>
      </c>
      <c r="S147" s="4">
        <v>0.99480969552</v>
      </c>
      <c r="T147" s="4">
        <v>3634.6210245184</v>
      </c>
      <c r="U147">
        <f t="shared" si="111"/>
        <v>-2.4020503011411156E-09</v>
      </c>
      <c r="AQ147" s="4">
        <v>1.2E-09</v>
      </c>
      <c r="AR147" s="4">
        <v>1.04211499785</v>
      </c>
      <c r="AS147" s="4">
        <v>6915.8595893046</v>
      </c>
      <c r="AT147">
        <f t="shared" si="113"/>
        <v>4.14086347321491E-10</v>
      </c>
      <c r="BP147" s="4">
        <v>9.79E-09</v>
      </c>
      <c r="BQ147" s="4">
        <v>2.00000879212</v>
      </c>
      <c r="BR147" s="4">
        <v>15110.4661198662</v>
      </c>
      <c r="BS147">
        <f t="shared" si="114"/>
        <v>-9.7273401161664E-09</v>
      </c>
      <c r="BU147" s="4">
        <v>9.8E-10</v>
      </c>
      <c r="BV147" s="4">
        <v>0.87576563709</v>
      </c>
      <c r="BW147" s="4">
        <v>6525.8044539654</v>
      </c>
      <c r="BX147">
        <f t="shared" si="115"/>
        <v>-8.02574139312989E-10</v>
      </c>
      <c r="CT147" s="4">
        <v>2.237E-08</v>
      </c>
      <c r="CU147" s="4">
        <v>0.3845555347</v>
      </c>
      <c r="CV147" s="4">
        <v>3.6233367224</v>
      </c>
      <c r="CW147">
        <f t="shared" si="117"/>
        <v>-2.1183241051825856E-08</v>
      </c>
      <c r="CX147">
        <f t="shared" si="118"/>
        <v>-2.1183228587720092E-08</v>
      </c>
      <c r="CY147">
        <f t="shared" si="119"/>
        <v>-2.1183228587714166E-08</v>
      </c>
      <c r="CZ147">
        <f t="shared" si="120"/>
        <v>-2.1183228587714166E-08</v>
      </c>
      <c r="DB147" s="4">
        <v>1.64E-09</v>
      </c>
      <c r="DC147" s="4">
        <v>1.49614763046</v>
      </c>
      <c r="DD147" s="4">
        <v>63.7358983034</v>
      </c>
      <c r="DE147">
        <f t="shared" si="121"/>
        <v>1.3914558241485203E-09</v>
      </c>
      <c r="DF147">
        <f t="shared" si="122"/>
        <v>1.3914822945627358E-09</v>
      </c>
      <c r="DG147">
        <f t="shared" si="123"/>
        <v>1.391482294575317E-09</v>
      </c>
      <c r="DH147">
        <f t="shared" si="124"/>
        <v>1.391482294575317E-09</v>
      </c>
      <c r="EP147" s="4">
        <v>1.55E-09</v>
      </c>
      <c r="EQ147" s="4">
        <v>2.28260574227</v>
      </c>
      <c r="ER147" s="4">
        <v>142.1408335931</v>
      </c>
      <c r="ES147">
        <f t="shared" si="125"/>
        <v>-1.1804188587119913E-09</v>
      </c>
      <c r="ET147">
        <f t="shared" si="126"/>
        <v>-1.1803505359251039E-09</v>
      </c>
      <c r="EU147">
        <f t="shared" si="127"/>
        <v>-1.1803505358924391E-09</v>
      </c>
      <c r="EV147">
        <f t="shared" si="128"/>
        <v>-1.1803505358924391E-09</v>
      </c>
      <c r="GL147" s="4">
        <v>3.6912E-07</v>
      </c>
      <c r="GM147" s="4">
        <v>0.44771386183</v>
      </c>
      <c r="GN147" s="4">
        <v>30.0562807905</v>
      </c>
      <c r="GO147">
        <f t="shared" si="129"/>
        <v>1.2114195437876286E-07</v>
      </c>
      <c r="GP147">
        <f t="shared" si="130"/>
        <v>1.2113694000315872E-07</v>
      </c>
      <c r="GQ147">
        <f t="shared" si="131"/>
        <v>1.2113694000078033E-07</v>
      </c>
      <c r="GR147">
        <f t="shared" si="132"/>
        <v>1.2113694000078033E-07</v>
      </c>
      <c r="GT147" s="4">
        <v>3.961E-08</v>
      </c>
      <c r="GU147" s="4">
        <v>3.04953080906</v>
      </c>
      <c r="GV147" s="4">
        <v>1017.3167412883</v>
      </c>
      <c r="GW147">
        <f t="shared" si="133"/>
        <v>6.239894153810729E-09</v>
      </c>
      <c r="GX147">
        <f t="shared" si="134"/>
        <v>6.2589332837466415E-09</v>
      </c>
      <c r="GY147">
        <f t="shared" si="135"/>
        <v>6.258933292782057E-09</v>
      </c>
      <c r="GZ147">
        <f t="shared" si="136"/>
        <v>6.258933292782057E-09</v>
      </c>
    </row>
    <row r="148" spans="13:208" ht="12.75">
      <c r="M148" s="4">
        <v>3.388E-08</v>
      </c>
      <c r="N148" s="4">
        <v>3.20185096055</v>
      </c>
      <c r="O148" s="4">
        <v>5120.601145583601</v>
      </c>
      <c r="P148">
        <f t="shared" si="110"/>
        <v>2.6839751172449606E-08</v>
      </c>
      <c r="R148" s="4">
        <v>2.46E-09</v>
      </c>
      <c r="S148" s="4">
        <v>3.06168069935</v>
      </c>
      <c r="T148" s="4">
        <v>110.2063212194</v>
      </c>
      <c r="U148">
        <f t="shared" si="111"/>
        <v>1.1688077877970717E-09</v>
      </c>
      <c r="AQ148" s="4">
        <v>1.2E-09</v>
      </c>
      <c r="AR148" s="4">
        <v>5.60638811846</v>
      </c>
      <c r="AS148" s="4">
        <v>5650.2921106782</v>
      </c>
      <c r="AT148">
        <f t="shared" si="113"/>
        <v>8.159377072412279E-10</v>
      </c>
      <c r="BP148" s="4">
        <v>9.62E-09</v>
      </c>
      <c r="BQ148" s="4">
        <v>4.023807714</v>
      </c>
      <c r="BR148" s="4">
        <v>6282.0955289232</v>
      </c>
      <c r="BS148">
        <f t="shared" si="114"/>
        <v>3.1429042083335387E-09</v>
      </c>
      <c r="BU148" s="4">
        <v>9.8E-10</v>
      </c>
      <c r="BV148" s="4">
        <v>3.15248421301</v>
      </c>
      <c r="BW148" s="4">
        <v>10440.2742926036</v>
      </c>
      <c r="BX148">
        <f t="shared" si="115"/>
        <v>3.7577178598160063E-10</v>
      </c>
      <c r="CT148" s="4">
        <v>2.901E-08</v>
      </c>
      <c r="CU148" s="4">
        <v>3.24755614136</v>
      </c>
      <c r="CV148" s="4">
        <v>366.485629295</v>
      </c>
      <c r="CW148">
        <f t="shared" si="117"/>
        <v>2.3758837377595064E-08</v>
      </c>
      <c r="CX148">
        <f t="shared" si="118"/>
        <v>2.3755918017866067E-08</v>
      </c>
      <c r="CY148">
        <f t="shared" si="119"/>
        <v>2.375591801648044E-08</v>
      </c>
      <c r="CZ148">
        <f t="shared" si="120"/>
        <v>2.375591801648044E-08</v>
      </c>
      <c r="DB148" s="4">
        <v>1.76E-09</v>
      </c>
      <c r="DC148" s="4">
        <v>3.86129425367</v>
      </c>
      <c r="DD148" s="4">
        <v>148.3393568572</v>
      </c>
      <c r="DE148">
        <f t="shared" si="121"/>
        <v>-3.315991866572691E-11</v>
      </c>
      <c r="DF148">
        <f t="shared" si="122"/>
        <v>-3.3284815518884816E-11</v>
      </c>
      <c r="DG148">
        <f t="shared" si="123"/>
        <v>-3.328481557810052E-11</v>
      </c>
      <c r="DH148">
        <f t="shared" si="124"/>
        <v>-3.328481557810052E-11</v>
      </c>
      <c r="EP148" s="4">
        <v>1.34E-09</v>
      </c>
      <c r="EQ148" s="4">
        <v>1.29277093566</v>
      </c>
      <c r="ER148" s="4">
        <v>456.3938392356</v>
      </c>
      <c r="ES148">
        <f t="shared" si="125"/>
        <v>9.805563903084577E-10</v>
      </c>
      <c r="ET148">
        <f t="shared" si="126"/>
        <v>9.807558063662094E-10</v>
      </c>
      <c r="EU148">
        <f t="shared" si="127"/>
        <v>9.8075580646088E-10</v>
      </c>
      <c r="EV148">
        <f t="shared" si="128"/>
        <v>9.8075580646088E-10</v>
      </c>
      <c r="GL148" s="4">
        <v>4.7762E-07</v>
      </c>
      <c r="GM148" s="4">
        <v>0.88083849566</v>
      </c>
      <c r="GN148" s="4">
        <v>3302.479391062</v>
      </c>
      <c r="GO148">
        <f t="shared" si="129"/>
        <v>-3.5167220311620987E-07</v>
      </c>
      <c r="GP148">
        <f t="shared" si="130"/>
        <v>-3.511610840855404E-07</v>
      </c>
      <c r="GQ148">
        <f t="shared" si="131"/>
        <v>-3.5116108384292297E-07</v>
      </c>
      <c r="GR148">
        <f t="shared" si="132"/>
        <v>-3.5116108384292297E-07</v>
      </c>
      <c r="GT148" s="4">
        <v>5.559E-08</v>
      </c>
      <c r="GU148" s="4">
        <v>0.77714806229</v>
      </c>
      <c r="GV148" s="4">
        <v>1447.8470854274</v>
      </c>
      <c r="GW148">
        <f t="shared" si="133"/>
        <v>-1.5008784439694614E-08</v>
      </c>
      <c r="GX148">
        <f t="shared" si="134"/>
        <v>-1.5045861171075585E-08</v>
      </c>
      <c r="GY148">
        <f t="shared" si="135"/>
        <v>-1.5045861188694754E-08</v>
      </c>
      <c r="GZ148">
        <f t="shared" si="136"/>
        <v>-1.5045861188694754E-08</v>
      </c>
    </row>
    <row r="149" spans="1:208" ht="12.75">
      <c r="A149" s="13" t="s">
        <v>88</v>
      </c>
      <c r="B149" s="14" t="s">
        <v>137</v>
      </c>
      <c r="C149" s="13" t="s">
        <v>88</v>
      </c>
      <c r="D149" s="13" t="s">
        <v>88</v>
      </c>
      <c r="E149" s="13" t="s">
        <v>88</v>
      </c>
      <c r="F149" s="13" t="s">
        <v>88</v>
      </c>
      <c r="M149" s="4">
        <v>3.252E-08</v>
      </c>
      <c r="N149" s="4">
        <v>3.47859752062</v>
      </c>
      <c r="O149" s="4">
        <v>6133.5126528568</v>
      </c>
      <c r="P149">
        <f t="shared" si="110"/>
        <v>-7.661657009555017E-09</v>
      </c>
      <c r="R149" s="4">
        <v>2.39E-09</v>
      </c>
      <c r="S149" s="4">
        <v>6.11855909114</v>
      </c>
      <c r="T149" s="4">
        <v>11856.2186514245</v>
      </c>
      <c r="U149">
        <f t="shared" si="111"/>
        <v>-2.3813474877351746E-09</v>
      </c>
      <c r="AQ149" s="4">
        <v>1.15E-09</v>
      </c>
      <c r="AR149" s="4">
        <v>3.10668213289</v>
      </c>
      <c r="AS149" s="4">
        <v>14712.317116458</v>
      </c>
      <c r="AT149">
        <f t="shared" si="113"/>
        <v>-9.84455511856512E-10</v>
      </c>
      <c r="BP149" s="4">
        <v>9.99E-09</v>
      </c>
      <c r="BQ149" s="4">
        <v>3.6264300279</v>
      </c>
      <c r="BR149" s="4">
        <v>6262.300454499</v>
      </c>
      <c r="BS149">
        <f t="shared" si="114"/>
        <v>-5.199674048902497E-09</v>
      </c>
      <c r="BU149" s="4">
        <v>9.5E-10</v>
      </c>
      <c r="BV149" s="4">
        <v>2.461684111</v>
      </c>
      <c r="BW149" s="4">
        <v>3097.88382272579</v>
      </c>
      <c r="BX149">
        <f t="shared" si="115"/>
        <v>6.633598067490355E-10</v>
      </c>
      <c r="CT149" s="4">
        <v>2.592E-08</v>
      </c>
      <c r="CU149" s="4">
        <v>1.36262641469</v>
      </c>
      <c r="CV149" s="4">
        <v>35.4247226521</v>
      </c>
      <c r="CW149">
        <f t="shared" si="117"/>
        <v>1.9586039573910558E-08</v>
      </c>
      <c r="CX149">
        <f t="shared" si="118"/>
        <v>1.9586327336432046E-08</v>
      </c>
      <c r="CY149">
        <f t="shared" si="119"/>
        <v>1.9586327336569083E-08</v>
      </c>
      <c r="CZ149">
        <f t="shared" si="120"/>
        <v>1.9586327336569083E-08</v>
      </c>
      <c r="DB149" s="4">
        <v>1.61E-09</v>
      </c>
      <c r="DC149" s="4">
        <v>2.22215642318</v>
      </c>
      <c r="DD149" s="4">
        <v>574.9375477332</v>
      </c>
      <c r="DE149">
        <f t="shared" si="121"/>
        <v>-8.275468811791066E-10</v>
      </c>
      <c r="DF149">
        <f t="shared" si="122"/>
        <v>-8.27166935128072E-10</v>
      </c>
      <c r="DG149">
        <f t="shared" si="123"/>
        <v>-8.271669349471715E-10</v>
      </c>
      <c r="DH149">
        <f t="shared" si="124"/>
        <v>-8.271669349471715E-10</v>
      </c>
      <c r="EP149" s="4">
        <v>1.26E-09</v>
      </c>
      <c r="EQ149" s="4">
        <v>5.59769497652</v>
      </c>
      <c r="ER149" s="4">
        <v>179.3588454942</v>
      </c>
      <c r="ES149">
        <f t="shared" si="125"/>
        <v>-1.2392080183553577E-09</v>
      </c>
      <c r="ET149">
        <f t="shared" si="126"/>
        <v>-1.2392275766259657E-09</v>
      </c>
      <c r="EU149">
        <f t="shared" si="127"/>
        <v>-1.239227576635291E-09</v>
      </c>
      <c r="EV149">
        <f t="shared" si="128"/>
        <v>-1.239227576635291E-09</v>
      </c>
      <c r="GL149" s="4">
        <v>3.9465E-07</v>
      </c>
      <c r="GM149" s="4">
        <v>3.50565484069</v>
      </c>
      <c r="GN149" s="4">
        <v>357.4456666012</v>
      </c>
      <c r="GO149">
        <f t="shared" si="129"/>
        <v>-3.7800000548359376E-07</v>
      </c>
      <c r="GP149">
        <f t="shared" si="130"/>
        <v>-3.779806014478772E-07</v>
      </c>
      <c r="GQ149">
        <f t="shared" si="131"/>
        <v>-3.7798060143869097E-07</v>
      </c>
      <c r="GR149">
        <f t="shared" si="132"/>
        <v>-3.7798060143869097E-07</v>
      </c>
      <c r="GT149" s="4">
        <v>5.071E-08</v>
      </c>
      <c r="GU149" s="4">
        <v>2.61075526868</v>
      </c>
      <c r="GV149" s="4">
        <v>1536.7127656444</v>
      </c>
      <c r="GW149">
        <f t="shared" si="133"/>
        <v>3.067887650067651E-08</v>
      </c>
      <c r="GX149">
        <f t="shared" si="134"/>
        <v>3.064917974797942E-08</v>
      </c>
      <c r="GY149">
        <f t="shared" si="135"/>
        <v>3.064917973387001E-08</v>
      </c>
      <c r="GZ149">
        <f t="shared" si="136"/>
        <v>3.064917973387001E-08</v>
      </c>
    </row>
    <row r="150" spans="13:208" ht="12.75">
      <c r="M150" s="4">
        <v>2.553E-08</v>
      </c>
      <c r="N150" s="4">
        <v>3.94869034189</v>
      </c>
      <c r="O150" s="4">
        <v>1990.745017041</v>
      </c>
      <c r="P150">
        <f t="shared" si="110"/>
        <v>2.5441608519183433E-08</v>
      </c>
      <c r="R150" s="4">
        <v>2.63E-09</v>
      </c>
      <c r="S150" s="4">
        <v>0.66348415419</v>
      </c>
      <c r="T150" s="4">
        <v>21228.3920235458</v>
      </c>
      <c r="U150">
        <f t="shared" si="111"/>
        <v>1.5288668507733234E-09</v>
      </c>
      <c r="AQ150" s="4">
        <v>9.9E-10</v>
      </c>
      <c r="AR150" s="4">
        <v>0.69018940049</v>
      </c>
      <c r="AS150" s="4">
        <v>12779.4507954208</v>
      </c>
      <c r="AT150">
        <f t="shared" si="113"/>
        <v>5.734513171578395E-10</v>
      </c>
      <c r="BP150" s="4">
        <v>1.03E-08</v>
      </c>
      <c r="BQ150" s="4">
        <v>5.84989900289</v>
      </c>
      <c r="BR150" s="4">
        <v>213.299095438</v>
      </c>
      <c r="BS150">
        <f t="shared" si="114"/>
        <v>-6.36078833649579E-09</v>
      </c>
      <c r="BU150" s="4">
        <v>8.8E-10</v>
      </c>
      <c r="BV150" s="4">
        <v>0.23371480284</v>
      </c>
      <c r="BW150" s="4">
        <v>13119.7211028251</v>
      </c>
      <c r="BX150">
        <f t="shared" si="115"/>
        <v>4.834651887714447E-10</v>
      </c>
      <c r="CT150" s="4">
        <v>2.418E-08</v>
      </c>
      <c r="CU150" s="4">
        <v>4.93467056526</v>
      </c>
      <c r="CV150" s="4">
        <v>47.6942631934</v>
      </c>
      <c r="CW150">
        <f t="shared" si="117"/>
        <v>2.2457364358572275E-08</v>
      </c>
      <c r="CX150">
        <f t="shared" si="118"/>
        <v>2.245756889810816E-08</v>
      </c>
      <c r="CY150">
        <f t="shared" si="119"/>
        <v>2.2457568898205466E-08</v>
      </c>
      <c r="CZ150">
        <f t="shared" si="120"/>
        <v>2.2457568898205466E-08</v>
      </c>
      <c r="DB150" s="4">
        <v>1.71E-09</v>
      </c>
      <c r="DC150" s="4">
        <v>0.66899426684</v>
      </c>
      <c r="DD150" s="4">
        <v>179.3106613844</v>
      </c>
      <c r="DE150">
        <f t="shared" si="121"/>
        <v>5.880759790602476E-10</v>
      </c>
      <c r="DF150">
        <f t="shared" si="122"/>
        <v>5.879382147653356E-10</v>
      </c>
      <c r="DG150">
        <f t="shared" si="123"/>
        <v>5.879382146996168E-10</v>
      </c>
      <c r="DH150">
        <f t="shared" si="124"/>
        <v>5.879382146996168E-10</v>
      </c>
      <c r="EP150" s="4">
        <v>1.46E-09</v>
      </c>
      <c r="EQ150" s="4">
        <v>2.53359213478</v>
      </c>
      <c r="ER150" s="4">
        <v>256.5399405065</v>
      </c>
      <c r="ES150">
        <f t="shared" si="125"/>
        <v>2.1335116649302653E-10</v>
      </c>
      <c r="ET150">
        <f t="shared" si="126"/>
        <v>2.1317387644249715E-10</v>
      </c>
      <c r="EU150">
        <f t="shared" si="127"/>
        <v>2.131738763584247E-10</v>
      </c>
      <c r="EV150">
        <f t="shared" si="128"/>
        <v>2.131738763584247E-10</v>
      </c>
      <c r="GL150" s="4">
        <v>4.2139E-07</v>
      </c>
      <c r="GM150" s="4">
        <v>0.63375113663</v>
      </c>
      <c r="GN150" s="4">
        <v>343.2185725996</v>
      </c>
      <c r="GO150">
        <f t="shared" si="129"/>
        <v>3.2359922767795465E-07</v>
      </c>
      <c r="GP150">
        <f t="shared" si="130"/>
        <v>3.2364354890576797E-07</v>
      </c>
      <c r="GQ150">
        <f t="shared" si="131"/>
        <v>3.236435489267528E-07</v>
      </c>
      <c r="GR150">
        <f t="shared" si="132"/>
        <v>3.236435489267528E-07</v>
      </c>
      <c r="GT150" s="4">
        <v>4.052E-08</v>
      </c>
      <c r="GU150" s="4">
        <v>5.00014006312</v>
      </c>
      <c r="GV150" s="4">
        <v>391.6465489759</v>
      </c>
      <c r="GW150">
        <f t="shared" si="133"/>
        <v>2.4539462191779344E-08</v>
      </c>
      <c r="GX150">
        <f t="shared" si="134"/>
        <v>2.4545504099469214E-08</v>
      </c>
      <c r="GY150">
        <f t="shared" si="135"/>
        <v>2.4545504102342737E-08</v>
      </c>
      <c r="GZ150">
        <f t="shared" si="136"/>
        <v>2.4545504102342737E-08</v>
      </c>
    </row>
    <row r="151" spans="1:208" ht="12.75">
      <c r="A151" t="s">
        <v>138</v>
      </c>
      <c r="B151" t="s">
        <v>139</v>
      </c>
      <c r="C151" t="s">
        <v>140</v>
      </c>
      <c r="D151" t="s">
        <v>141</v>
      </c>
      <c r="E151" t="s">
        <v>142</v>
      </c>
      <c r="F151" t="s">
        <v>143</v>
      </c>
      <c r="M151" s="4">
        <v>3.52E-08</v>
      </c>
      <c r="N151" s="4">
        <v>2.05559692878</v>
      </c>
      <c r="O151" s="4">
        <v>244287.600007227</v>
      </c>
      <c r="P151">
        <f t="shared" si="110"/>
        <v>-4.230227740441689E-09</v>
      </c>
      <c r="R151" s="4">
        <v>2.62E-09</v>
      </c>
      <c r="S151" s="4">
        <v>1.51070507866</v>
      </c>
      <c r="T151" s="4">
        <v>12146.6670561076</v>
      </c>
      <c r="U151">
        <f t="shared" si="111"/>
        <v>2.4943639469403942E-09</v>
      </c>
      <c r="AQ151" s="4">
        <v>9.7E-10</v>
      </c>
      <c r="AR151" s="4">
        <v>1.07908724794</v>
      </c>
      <c r="AS151" s="4">
        <v>9917.6968745098</v>
      </c>
      <c r="AT151">
        <f t="shared" si="113"/>
        <v>4.927657467751536E-10</v>
      </c>
      <c r="BP151" s="4">
        <v>1.014E-08</v>
      </c>
      <c r="BQ151" s="4">
        <v>2.84221578218</v>
      </c>
      <c r="BR151" s="4">
        <v>8662.240323563</v>
      </c>
      <c r="BS151">
        <f t="shared" si="114"/>
        <v>-8.92964814589468E-09</v>
      </c>
      <c r="BU151" s="4">
        <v>9.8E-10</v>
      </c>
      <c r="BV151" s="4">
        <v>5.77016493489</v>
      </c>
      <c r="BW151" s="4">
        <v>7342.4577801806</v>
      </c>
      <c r="BX151">
        <f t="shared" si="115"/>
        <v>-8.219871620121247E-10</v>
      </c>
      <c r="CT151" s="4">
        <v>2.089E-08</v>
      </c>
      <c r="CU151" s="4">
        <v>5.79838063413</v>
      </c>
      <c r="CV151" s="4">
        <v>4.665866446</v>
      </c>
      <c r="CW151">
        <f t="shared" si="117"/>
        <v>2.0759498876792392E-08</v>
      </c>
      <c r="CX151">
        <f t="shared" si="118"/>
        <v>2.0759493671939503E-08</v>
      </c>
      <c r="CY151">
        <f t="shared" si="119"/>
        <v>2.0759493671937035E-08</v>
      </c>
      <c r="CZ151">
        <f t="shared" si="120"/>
        <v>2.0759493671937035E-08</v>
      </c>
      <c r="DB151" s="4">
        <v>1.61E-09</v>
      </c>
      <c r="DC151" s="4">
        <v>1.21480182441</v>
      </c>
      <c r="DD151" s="4">
        <v>1024.4302882891</v>
      </c>
      <c r="DE151">
        <f t="shared" si="121"/>
        <v>1.1438569518227984E-09</v>
      </c>
      <c r="DF151">
        <f t="shared" si="122"/>
        <v>1.1433014570750857E-09</v>
      </c>
      <c r="DG151">
        <f t="shared" si="123"/>
        <v>1.143301456811158E-09</v>
      </c>
      <c r="DH151">
        <f t="shared" si="124"/>
        <v>1.143301456811158E-09</v>
      </c>
      <c r="EP151" s="4">
        <v>1.4E-09</v>
      </c>
      <c r="EQ151" s="4">
        <v>1.57962199954</v>
      </c>
      <c r="ER151" s="4">
        <v>75.7448064138</v>
      </c>
      <c r="ES151">
        <f t="shared" si="125"/>
        <v>5.32995477899688E-10</v>
      </c>
      <c r="ET151">
        <f t="shared" si="126"/>
        <v>5.329485596259699E-10</v>
      </c>
      <c r="EU151">
        <f t="shared" si="127"/>
        <v>5.329485596037461E-10</v>
      </c>
      <c r="EV151">
        <f t="shared" si="128"/>
        <v>5.329485596037461E-10</v>
      </c>
      <c r="GL151" s="4">
        <v>4.1275E-07</v>
      </c>
      <c r="GM151" s="4">
        <v>1.36370496322</v>
      </c>
      <c r="GN151" s="4">
        <v>31.2319369581</v>
      </c>
      <c r="GO151">
        <f t="shared" si="129"/>
        <v>-3.9423091886348174E-07</v>
      </c>
      <c r="GP151">
        <f t="shared" si="130"/>
        <v>-3.94229091981225E-07</v>
      </c>
      <c r="GQ151">
        <f t="shared" si="131"/>
        <v>-3.942290919803563E-07</v>
      </c>
      <c r="GR151">
        <f t="shared" si="132"/>
        <v>-3.942290919803563E-07</v>
      </c>
      <c r="GT151" s="4">
        <v>5.182E-08</v>
      </c>
      <c r="GU151" s="4">
        <v>4.73444634983</v>
      </c>
      <c r="GV151" s="4">
        <v>382.8360809457</v>
      </c>
      <c r="GW151">
        <f t="shared" si="133"/>
        <v>-2.258589113263089E-08</v>
      </c>
      <c r="GX151">
        <f t="shared" si="134"/>
        <v>-2.2577347539899395E-08</v>
      </c>
      <c r="GY151">
        <f t="shared" si="135"/>
        <v>-2.257734753584813E-08</v>
      </c>
      <c r="GZ151">
        <f t="shared" si="136"/>
        <v>-2.257734753584813E-08</v>
      </c>
    </row>
    <row r="152" spans="1:208" ht="12.75">
      <c r="A152">
        <f>0.016708634-F16*(0.000042037+0.0000001267*F16)</f>
        <v>0.019260677194488044</v>
      </c>
      <c r="B152">
        <f>102.93735+F16*(1.71946+0.00046*F16)</f>
        <v>-31.67266680899472</v>
      </c>
      <c r="C152">
        <f>B152-INT(B152/360)*360</f>
        <v>328.32733319100527</v>
      </c>
      <c r="D152">
        <f>RADIANS(C152)</f>
        <v>5.7303929884755025</v>
      </c>
      <c r="E152">
        <f>0.0000993650849745*(A152*COS(D152-A146)-COS(A48-A146))/COS(C146)</f>
        <v>-2.895730186272392E-05</v>
      </c>
      <c r="F152">
        <f>0.0000993650849745*SIN(C146)*(A152*SIN(D152-A146)-SIN(A48-A146))</f>
        <v>-2.972784032531305E-06</v>
      </c>
      <c r="M152" s="4">
        <v>2.565E-08</v>
      </c>
      <c r="N152" s="4">
        <v>1.560717849</v>
      </c>
      <c r="O152" s="4">
        <v>23543.2305046817</v>
      </c>
      <c r="P152">
        <f t="shared" si="110"/>
        <v>-6.388709694148069E-09</v>
      </c>
      <c r="R152" s="4">
        <v>2.3E-09</v>
      </c>
      <c r="S152" s="4">
        <v>1.75927314884</v>
      </c>
      <c r="T152" s="4">
        <v>9779.1086761254</v>
      </c>
      <c r="U152">
        <f t="shared" si="111"/>
        <v>-1.8200835973290405E-09</v>
      </c>
      <c r="AQ152" s="4">
        <v>9.3E-10</v>
      </c>
      <c r="AR152" s="4">
        <v>2.62295197319</v>
      </c>
      <c r="AS152" s="4">
        <v>17260.1546546904</v>
      </c>
      <c r="AT152">
        <f t="shared" si="113"/>
        <v>-8.40160334977499E-10</v>
      </c>
      <c r="BP152" s="4">
        <v>1.185E-08</v>
      </c>
      <c r="BQ152" s="4">
        <v>1.51330541132</v>
      </c>
      <c r="BR152" s="4">
        <v>17654.7805397496</v>
      </c>
      <c r="BS152">
        <f t="shared" si="114"/>
        <v>1.12987686271986E-08</v>
      </c>
      <c r="BU152" s="4">
        <v>9.2E-10</v>
      </c>
      <c r="BV152" s="4">
        <v>6.03915555063</v>
      </c>
      <c r="BW152" s="4">
        <v>20426.571092422</v>
      </c>
      <c r="BX152">
        <f t="shared" si="115"/>
        <v>-7.678823679656735E-10</v>
      </c>
      <c r="CT152" s="4">
        <v>2.586E-08</v>
      </c>
      <c r="CU152" s="4">
        <v>2.69392971321</v>
      </c>
      <c r="CV152" s="4">
        <v>38.1812197476</v>
      </c>
      <c r="CW152">
        <f t="shared" si="117"/>
        <v>1.0410381473804452E-08</v>
      </c>
      <c r="CX152">
        <f t="shared" si="118"/>
        <v>1.0409949013440006E-08</v>
      </c>
      <c r="CY152">
        <f t="shared" si="119"/>
        <v>1.0409949013234126E-08</v>
      </c>
      <c r="CZ152">
        <f t="shared" si="120"/>
        <v>1.0409949013234126E-08</v>
      </c>
      <c r="DB152" s="4">
        <v>1.55E-09</v>
      </c>
      <c r="DC152" s="4">
        <v>3.25842414799</v>
      </c>
      <c r="DD152" s="4">
        <v>10251.4185818488</v>
      </c>
      <c r="DE152">
        <f t="shared" si="121"/>
        <v>-3.1877956341722214E-10</v>
      </c>
      <c r="DF152">
        <f t="shared" si="122"/>
        <v>-3.113354534430171E-10</v>
      </c>
      <c r="DG152">
        <f t="shared" si="123"/>
        <v>-3.1133544990769236E-10</v>
      </c>
      <c r="DH152">
        <f t="shared" si="124"/>
        <v>-3.1133544990769236E-10</v>
      </c>
      <c r="EP152" s="4">
        <v>1.23E-09</v>
      </c>
      <c r="EQ152" s="4">
        <v>0.05442220184</v>
      </c>
      <c r="ER152" s="4">
        <v>944.9828232758</v>
      </c>
      <c r="ES152">
        <f t="shared" si="125"/>
        <v>6.887694038599648E-10</v>
      </c>
      <c r="ET152">
        <f t="shared" si="126"/>
        <v>6.883085612345376E-10</v>
      </c>
      <c r="EU152">
        <f t="shared" si="127"/>
        <v>6.883085610157374E-10</v>
      </c>
      <c r="EV152">
        <f t="shared" si="128"/>
        <v>6.883085610157374E-10</v>
      </c>
      <c r="GL152" s="4">
        <v>4.2612E-07</v>
      </c>
      <c r="GM152" s="4">
        <v>3.55270845713</v>
      </c>
      <c r="GN152" s="4">
        <v>38.6543004996</v>
      </c>
      <c r="GO152">
        <f t="shared" si="129"/>
        <v>-2.5108930633971244E-07</v>
      </c>
      <c r="GP152">
        <f t="shared" si="130"/>
        <v>-2.5108293869038846E-07</v>
      </c>
      <c r="GQ152">
        <f t="shared" si="131"/>
        <v>-2.510829386873746E-07</v>
      </c>
      <c r="GR152">
        <f t="shared" si="132"/>
        <v>-2.510829386873746E-07</v>
      </c>
      <c r="GT152" s="4">
        <v>3.763E-08</v>
      </c>
      <c r="GU152" s="4">
        <v>4.29449373755</v>
      </c>
      <c r="GV152" s="4">
        <v>313.6835566709</v>
      </c>
      <c r="GW152">
        <f t="shared" si="133"/>
        <v>-1.1092606924613672E-08</v>
      </c>
      <c r="GX152">
        <f t="shared" si="134"/>
        <v>-1.1087209879879064E-08</v>
      </c>
      <c r="GY152">
        <f t="shared" si="135"/>
        <v>-1.1087209877311719E-08</v>
      </c>
      <c r="GZ152">
        <f t="shared" si="136"/>
        <v>-1.1087209877311719E-08</v>
      </c>
    </row>
    <row r="153" spans="13:208" ht="12.75">
      <c r="M153" s="4">
        <v>2.621E-08</v>
      </c>
      <c r="N153" s="4">
        <v>3.85639359951</v>
      </c>
      <c r="O153" s="4">
        <v>266.6070417218</v>
      </c>
      <c r="P153">
        <f t="shared" si="110"/>
        <v>1.3155691325968342E-08</v>
      </c>
      <c r="R153" s="4">
        <v>2.23E-09</v>
      </c>
      <c r="S153" s="4">
        <v>2.00967043606</v>
      </c>
      <c r="T153" s="4">
        <v>6172.869528772</v>
      </c>
      <c r="U153">
        <f t="shared" si="111"/>
        <v>2.0952723834018797E-09</v>
      </c>
      <c r="AQ153" s="4">
        <v>9.9E-10</v>
      </c>
      <c r="AR153" s="4">
        <v>4.45774681732</v>
      </c>
      <c r="AS153" s="4">
        <v>4933.2084403326</v>
      </c>
      <c r="AT153">
        <f t="shared" si="113"/>
        <v>-3.864656788084807E-10</v>
      </c>
      <c r="BP153" s="4">
        <v>9.67E-09</v>
      </c>
      <c r="BQ153" s="4">
        <v>2.67081017562</v>
      </c>
      <c r="BR153" s="4">
        <v>5650.2921106782</v>
      </c>
      <c r="BS153">
        <f t="shared" si="114"/>
        <v>-7.88652272745481E-09</v>
      </c>
      <c r="BU153" s="4">
        <v>9.6E-10</v>
      </c>
      <c r="BV153" s="4">
        <v>5.56909292561</v>
      </c>
      <c r="BW153" s="4">
        <v>2388.8940204492</v>
      </c>
      <c r="BX153">
        <f t="shared" si="115"/>
        <v>-3.884850007430091E-10</v>
      </c>
      <c r="CT153" s="4">
        <v>1.913E-08</v>
      </c>
      <c r="CU153" s="4">
        <v>5.53560681085</v>
      </c>
      <c r="CV153" s="4">
        <v>149.5631971346</v>
      </c>
      <c r="CW153">
        <f t="shared" si="117"/>
        <v>-1.8379360131418E-08</v>
      </c>
      <c r="CX153">
        <f t="shared" si="118"/>
        <v>-1.8378980358468286E-08</v>
      </c>
      <c r="CY153">
        <f t="shared" si="119"/>
        <v>-1.8378980358288474E-08</v>
      </c>
      <c r="CZ153">
        <f t="shared" si="120"/>
        <v>-1.8378980358288474E-08</v>
      </c>
      <c r="DB153" s="4">
        <v>1.83E-09</v>
      </c>
      <c r="DC153" s="4">
        <v>5.45168150656</v>
      </c>
      <c r="DD153" s="4">
        <v>218.4069048687</v>
      </c>
      <c r="DE153">
        <f t="shared" si="121"/>
        <v>4.465443572908325E-10</v>
      </c>
      <c r="DF153">
        <f t="shared" si="122"/>
        <v>4.463588962998069E-10</v>
      </c>
      <c r="DG153">
        <f t="shared" si="123"/>
        <v>4.463588962118381E-10</v>
      </c>
      <c r="DH153">
        <f t="shared" si="124"/>
        <v>4.463588962118381E-10</v>
      </c>
      <c r="EP153" s="4">
        <v>1.22E-09</v>
      </c>
      <c r="EQ153" s="4">
        <v>1.90676379802</v>
      </c>
      <c r="ER153" s="4">
        <v>418.2608035978</v>
      </c>
      <c r="ES153">
        <f t="shared" si="125"/>
        <v>1.4174048292268102E-10</v>
      </c>
      <c r="ET153">
        <f t="shared" si="126"/>
        <v>1.4149797781153373E-10</v>
      </c>
      <c r="EU153">
        <f t="shared" si="127"/>
        <v>1.4149797769636478E-10</v>
      </c>
      <c r="EV153">
        <f t="shared" si="128"/>
        <v>1.4149797769636478E-10</v>
      </c>
      <c r="GL153" s="4">
        <v>3.8931E-07</v>
      </c>
      <c r="GM153" s="4">
        <v>5.2669175327</v>
      </c>
      <c r="GN153" s="4">
        <v>415.2918581812</v>
      </c>
      <c r="GO153">
        <f t="shared" si="129"/>
        <v>3.370506216909264E-07</v>
      </c>
      <c r="GP153">
        <f t="shared" si="130"/>
        <v>3.3708932934503083E-07</v>
      </c>
      <c r="GQ153">
        <f t="shared" si="131"/>
        <v>3.3708932936345306E-07</v>
      </c>
      <c r="GR153">
        <f t="shared" si="132"/>
        <v>3.3708932936345306E-07</v>
      </c>
      <c r="GT153" s="4">
        <v>4.038E-08</v>
      </c>
      <c r="GU153" s="4">
        <v>2.82857942788</v>
      </c>
      <c r="GV153" s="4">
        <v>1661.1461808654</v>
      </c>
      <c r="GW153">
        <f t="shared" si="133"/>
        <v>-3.897432907757209E-08</v>
      </c>
      <c r="GX153">
        <f t="shared" si="134"/>
        <v>-3.896592226799723E-08</v>
      </c>
      <c r="GY153">
        <f t="shared" si="135"/>
        <v>-3.896592226398955E-08</v>
      </c>
      <c r="GZ153">
        <f t="shared" si="136"/>
        <v>-3.896592226398955E-08</v>
      </c>
    </row>
    <row r="154" spans="1:208" ht="12.75">
      <c r="A154" t="s">
        <v>145</v>
      </c>
      <c r="C154" t="s">
        <v>146</v>
      </c>
      <c r="M154" s="4">
        <v>2.955E-08</v>
      </c>
      <c r="N154" s="4">
        <v>3.39692949667</v>
      </c>
      <c r="O154" s="4">
        <v>9225.539273283</v>
      </c>
      <c r="P154">
        <f t="shared" si="110"/>
        <v>-2.893623529861928E-08</v>
      </c>
      <c r="R154" s="4">
        <v>2.46E-09</v>
      </c>
      <c r="S154" s="4">
        <v>1.10411690865</v>
      </c>
      <c r="T154" s="4">
        <v>6282.0955289232</v>
      </c>
      <c r="U154">
        <f t="shared" si="111"/>
        <v>-2.7228823823752587E-10</v>
      </c>
      <c r="AQ154" s="4">
        <v>1.23E-09</v>
      </c>
      <c r="AR154" s="4">
        <v>1.37488922089</v>
      </c>
      <c r="AS154" s="4">
        <v>28286.9904848612</v>
      </c>
      <c r="AT154">
        <f t="shared" si="113"/>
        <v>8.147763599562906E-10</v>
      </c>
      <c r="BP154" s="4">
        <v>1.222E-08</v>
      </c>
      <c r="BQ154" s="4">
        <v>2.65423784904</v>
      </c>
      <c r="BR154" s="4">
        <v>88860.0570709866</v>
      </c>
      <c r="BS154">
        <f t="shared" si="114"/>
        <v>-5.523170017470793E-09</v>
      </c>
      <c r="BU154" s="4">
        <v>8.1E-10</v>
      </c>
      <c r="BV154" s="4">
        <v>1.32131147691</v>
      </c>
      <c r="BW154" s="4">
        <v>5650.2921106782</v>
      </c>
      <c r="BX154">
        <f t="shared" si="115"/>
        <v>3.1228676790787127E-10</v>
      </c>
      <c r="CT154" s="4">
        <v>1.971E-08</v>
      </c>
      <c r="CU154" s="4">
        <v>6.00790964671</v>
      </c>
      <c r="CV154" s="4">
        <v>34.2008823747</v>
      </c>
      <c r="CW154">
        <f t="shared" si="117"/>
        <v>-1.6720404972290647E-08</v>
      </c>
      <c r="CX154">
        <f t="shared" si="118"/>
        <v>-1.672023419071767E-08</v>
      </c>
      <c r="CY154">
        <f t="shared" si="119"/>
        <v>-1.6720234190636397E-08</v>
      </c>
      <c r="CZ154">
        <f t="shared" si="120"/>
        <v>-1.6720234190636397E-08</v>
      </c>
      <c r="DB154" s="4">
        <v>1.52E-09</v>
      </c>
      <c r="DC154" s="4">
        <v>3.35145509017</v>
      </c>
      <c r="DD154" s="4">
        <v>285.3723810196</v>
      </c>
      <c r="DE154">
        <f t="shared" si="121"/>
        <v>5.26720409216692E-10</v>
      </c>
      <c r="DF154">
        <f t="shared" si="122"/>
        <v>5.269150912279563E-10</v>
      </c>
      <c r="DG154">
        <f t="shared" si="123"/>
        <v>5.269150913206711E-10</v>
      </c>
      <c r="DH154">
        <f t="shared" si="124"/>
        <v>5.269150913206711E-10</v>
      </c>
      <c r="EP154" s="4">
        <v>1.54E-09</v>
      </c>
      <c r="EQ154" s="4">
        <v>1.86865302773</v>
      </c>
      <c r="ER154" s="4">
        <v>331.3215390738</v>
      </c>
      <c r="ES154">
        <f t="shared" si="125"/>
        <v>-1.4778679900159782E-09</v>
      </c>
      <c r="ET154">
        <f t="shared" si="126"/>
        <v>-1.4777993251170858E-09</v>
      </c>
      <c r="EU154">
        <f t="shared" si="127"/>
        <v>-1.4777993250843803E-09</v>
      </c>
      <c r="EV154">
        <f t="shared" si="128"/>
        <v>-1.4777993250843803E-09</v>
      </c>
      <c r="GL154" s="4">
        <v>3.8967E-07</v>
      </c>
      <c r="GM154" s="4">
        <v>5.25866056502</v>
      </c>
      <c r="GN154" s="4">
        <v>386.9806825299</v>
      </c>
      <c r="GO154">
        <f t="shared" si="129"/>
        <v>2.698568119074229E-07</v>
      </c>
      <c r="GP154">
        <f t="shared" si="130"/>
        <v>2.6990885691159697E-07</v>
      </c>
      <c r="GQ154">
        <f t="shared" si="131"/>
        <v>2.6990885693639195E-07</v>
      </c>
      <c r="GR154">
        <f t="shared" si="132"/>
        <v>2.6990885693639195E-07</v>
      </c>
      <c r="GT154" s="4">
        <v>4.067E-08</v>
      </c>
      <c r="GU154" s="4">
        <v>5.7316992896</v>
      </c>
      <c r="GV154" s="4">
        <v>169.5369855077</v>
      </c>
      <c r="GW154">
        <f t="shared" si="133"/>
        <v>3.821368738264503E-08</v>
      </c>
      <c r="GX154">
        <f t="shared" si="134"/>
        <v>3.821481642788028E-08</v>
      </c>
      <c r="GY154">
        <f t="shared" si="135"/>
        <v>3.8214816428418216E-08</v>
      </c>
      <c r="GZ154">
        <f t="shared" si="136"/>
        <v>3.8214816428418216E-08</v>
      </c>
    </row>
    <row r="155" spans="1:208" ht="12.75">
      <c r="A155">
        <f>A146+E152+A19</f>
        <v>-0.0865355844894833</v>
      </c>
      <c r="B155">
        <f>DEGREES(A155)</f>
        <v>-4.958123768945142</v>
      </c>
      <c r="C155" s="18">
        <f>C146+F152</f>
        <v>-0.03174894478679662</v>
      </c>
      <c r="D155">
        <f>DEGREES(C155)</f>
        <v>-1.8190805402773238</v>
      </c>
      <c r="M155" s="4">
        <v>2.876E-08</v>
      </c>
      <c r="N155" s="4">
        <v>6.02635617464</v>
      </c>
      <c r="O155" s="4">
        <v>154717.609887682</v>
      </c>
      <c r="P155">
        <f t="shared" si="110"/>
        <v>-2.767089300461542E-08</v>
      </c>
      <c r="R155" s="4">
        <v>2.21E-09</v>
      </c>
      <c r="S155" s="4">
        <v>3.03945240854</v>
      </c>
      <c r="T155" s="4">
        <v>8635.9420037632</v>
      </c>
      <c r="U155">
        <f t="shared" si="111"/>
        <v>1.8409966889968325E-09</v>
      </c>
      <c r="AQ155" s="4">
        <v>1.21E-09</v>
      </c>
      <c r="AR155" s="4">
        <v>5.19767249813</v>
      </c>
      <c r="AS155" s="4">
        <v>27511.4678735372</v>
      </c>
      <c r="AT155">
        <f t="shared" si="113"/>
        <v>8.759634676640897E-10</v>
      </c>
      <c r="BP155" s="4">
        <v>9.81E-09</v>
      </c>
      <c r="BQ155" s="4">
        <v>2.36370360283</v>
      </c>
      <c r="BR155" s="4">
        <v>6206.8097787158</v>
      </c>
      <c r="BS155">
        <f t="shared" si="114"/>
        <v>2.2952007668676105E-09</v>
      </c>
      <c r="BU155" s="4">
        <v>8.6E-10</v>
      </c>
      <c r="BV155" s="4">
        <v>3.94529200528</v>
      </c>
      <c r="BW155" s="4">
        <v>10454.5013866052</v>
      </c>
      <c r="BX155">
        <f t="shared" si="115"/>
        <v>3.8895759404360763E-10</v>
      </c>
      <c r="CT155" s="4">
        <v>2.586E-08</v>
      </c>
      <c r="CU155" s="4">
        <v>6.24984047544</v>
      </c>
      <c r="CV155" s="4">
        <v>38.084851528</v>
      </c>
      <c r="CW155">
        <f t="shared" si="117"/>
        <v>-2.5849297975640584E-08</v>
      </c>
      <c r="CX155">
        <f t="shared" si="118"/>
        <v>-2.5849311527280708E-08</v>
      </c>
      <c r="CY155">
        <f t="shared" si="119"/>
        <v>-2.5849311527287134E-08</v>
      </c>
      <c r="CZ155">
        <f t="shared" si="120"/>
        <v>-2.5849311527287134E-08</v>
      </c>
      <c r="DB155" s="4">
        <v>1.52E-09</v>
      </c>
      <c r="DC155" s="4">
        <v>0.42398786475</v>
      </c>
      <c r="DD155" s="4">
        <v>274.0660483248</v>
      </c>
      <c r="DE155">
        <f t="shared" si="121"/>
        <v>1.0873880275143152E-09</v>
      </c>
      <c r="DF155">
        <f t="shared" si="122"/>
        <v>1.0875272912390452E-09</v>
      </c>
      <c r="DG155">
        <f t="shared" si="123"/>
        <v>1.0875272913052035E-09</v>
      </c>
      <c r="DH155">
        <f t="shared" si="124"/>
        <v>1.0875272913052035E-09</v>
      </c>
      <c r="EP155" s="4">
        <v>1.44E-09</v>
      </c>
      <c r="EQ155" s="4">
        <v>5.52229258454</v>
      </c>
      <c r="ER155" s="4">
        <v>14.0146456805</v>
      </c>
      <c r="ES155">
        <f t="shared" si="125"/>
        <v>1.4047727638203008E-09</v>
      </c>
      <c r="ET155">
        <f t="shared" si="126"/>
        <v>1.4047748865688943E-09</v>
      </c>
      <c r="EU155">
        <f t="shared" si="127"/>
        <v>1.404774886569902E-09</v>
      </c>
      <c r="EV155">
        <f t="shared" si="128"/>
        <v>1.404774886569902E-09</v>
      </c>
      <c r="GL155" s="4">
        <v>3.3734E-07</v>
      </c>
      <c r="GM155" s="4">
        <v>5.24400184426</v>
      </c>
      <c r="GN155" s="4">
        <v>67.3592350258</v>
      </c>
      <c r="GO155">
        <f t="shared" si="129"/>
        <v>3.034239420200114E-07</v>
      </c>
      <c r="GP155">
        <f t="shared" si="130"/>
        <v>3.034286931212204E-07</v>
      </c>
      <c r="GQ155">
        <f t="shared" si="131"/>
        <v>3.0342869312348283E-07</v>
      </c>
      <c r="GR155">
        <f t="shared" si="132"/>
        <v>3.0342869312348283E-07</v>
      </c>
      <c r="GT155" s="4">
        <v>3.841E-08</v>
      </c>
      <c r="GU155" s="4">
        <v>1.6258092842</v>
      </c>
      <c r="GV155" s="4">
        <v>0.9632078465</v>
      </c>
      <c r="GW155">
        <f t="shared" si="133"/>
        <v>3.761745976621555E-08</v>
      </c>
      <c r="GX155">
        <f t="shared" si="134"/>
        <v>3.7617463343679374E-08</v>
      </c>
      <c r="GY155">
        <f t="shared" si="135"/>
        <v>3.7617463343681075E-08</v>
      </c>
      <c r="GZ155">
        <f t="shared" si="136"/>
        <v>3.7617463343681075E-08</v>
      </c>
    </row>
    <row r="156" spans="2:208" ht="12.75">
      <c r="B156">
        <f>B155-INT(B155/360)*360</f>
        <v>355.04187623105486</v>
      </c>
      <c r="M156" s="4">
        <v>2.395E-08</v>
      </c>
      <c r="N156" s="4">
        <v>1.16131956403</v>
      </c>
      <c r="O156" s="4">
        <v>10984.1923516998</v>
      </c>
      <c r="P156">
        <f t="shared" si="110"/>
        <v>2.359034944176146E-08</v>
      </c>
      <c r="R156" s="4">
        <v>2.14E-09</v>
      </c>
      <c r="S156" s="4">
        <v>4.03840869663</v>
      </c>
      <c r="T156" s="4">
        <v>14314.1681130498</v>
      </c>
      <c r="U156">
        <f t="shared" si="111"/>
        <v>-1.1114276409714287E-09</v>
      </c>
      <c r="AQ156" s="4">
        <v>1.05E-09</v>
      </c>
      <c r="AR156" s="4">
        <v>0.87192267806</v>
      </c>
      <c r="AS156" s="4">
        <v>77375.95720492398</v>
      </c>
      <c r="AT156">
        <f t="shared" si="113"/>
        <v>8.768619058698124E-10</v>
      </c>
      <c r="BP156" s="4">
        <v>1.033E-08</v>
      </c>
      <c r="BQ156" s="4">
        <v>0.13874927606</v>
      </c>
      <c r="BR156" s="4">
        <v>11712.9553182308</v>
      </c>
      <c r="BS156">
        <f t="shared" si="114"/>
        <v>9.590724082975645E-09</v>
      </c>
      <c r="BU156" s="4">
        <v>7.6E-10</v>
      </c>
      <c r="BV156" s="4">
        <v>2.70729716925</v>
      </c>
      <c r="BW156" s="4">
        <v>143571.324284816</v>
      </c>
      <c r="BX156">
        <f t="shared" si="115"/>
        <v>-5.936761744630965E-10</v>
      </c>
      <c r="CT156" s="4">
        <v>2.098E-08</v>
      </c>
      <c r="CU156" s="4">
        <v>4.57819744766</v>
      </c>
      <c r="CV156" s="4">
        <v>1019.7644218431</v>
      </c>
      <c r="CW156">
        <f t="shared" si="117"/>
        <v>-1.2512322153186385E-08</v>
      </c>
      <c r="CX156">
        <f t="shared" si="118"/>
        <v>-1.2504103641599633E-08</v>
      </c>
      <c r="CY156">
        <f t="shared" si="119"/>
        <v>-1.2504103637692552E-08</v>
      </c>
      <c r="CZ156">
        <f t="shared" si="120"/>
        <v>-1.2504103637692552E-08</v>
      </c>
      <c r="DB156" s="4">
        <v>1.46E-09</v>
      </c>
      <c r="DC156" s="4">
        <v>5.70714579127</v>
      </c>
      <c r="DD156" s="4">
        <v>419.4846438752</v>
      </c>
      <c r="DE156">
        <f t="shared" si="121"/>
        <v>5.812943250394755E-10</v>
      </c>
      <c r="DF156">
        <f t="shared" si="122"/>
        <v>5.810255002368736E-10</v>
      </c>
      <c r="DG156">
        <f t="shared" si="123"/>
        <v>5.810255001095734E-10</v>
      </c>
      <c r="DH156">
        <f t="shared" si="124"/>
        <v>5.810255001095734E-10</v>
      </c>
      <c r="EP156" s="4">
        <v>1.38E-09</v>
      </c>
      <c r="EQ156" s="4">
        <v>2.80728175526</v>
      </c>
      <c r="ER156" s="4">
        <v>82.8583534146</v>
      </c>
      <c r="ES156">
        <f t="shared" si="125"/>
        <v>1.3137662706983078E-09</v>
      </c>
      <c r="ET156">
        <f t="shared" si="126"/>
        <v>1.3137495234885915E-09</v>
      </c>
      <c r="EU156">
        <f t="shared" si="127"/>
        <v>1.3137495234806191E-09</v>
      </c>
      <c r="EV156">
        <f t="shared" si="128"/>
        <v>1.3137495234806191E-09</v>
      </c>
      <c r="GL156" s="4">
        <v>4.0879E-07</v>
      </c>
      <c r="GM156" s="4">
        <v>3.55292279438</v>
      </c>
      <c r="GN156" s="4">
        <v>331.3215390738</v>
      </c>
      <c r="GO156">
        <f t="shared" si="129"/>
        <v>-6.978520918508057E-08</v>
      </c>
      <c r="GP156">
        <f t="shared" si="130"/>
        <v>-6.984906222013083E-08</v>
      </c>
      <c r="GQ156">
        <f t="shared" si="131"/>
        <v>-6.984906225053578E-08</v>
      </c>
      <c r="GR156">
        <f t="shared" si="132"/>
        <v>-6.984906225053578E-08</v>
      </c>
      <c r="GT156" s="4">
        <v>3.901E-08</v>
      </c>
      <c r="GU156" s="4">
        <v>2.70874386576</v>
      </c>
      <c r="GV156" s="4">
        <v>14.0146456805</v>
      </c>
      <c r="GW156">
        <f t="shared" si="133"/>
        <v>-3.3263276289214265E-08</v>
      </c>
      <c r="GX156">
        <f t="shared" si="134"/>
        <v>-3.3263412948328265E-08</v>
      </c>
      <c r="GY156">
        <f t="shared" si="135"/>
        <v>-3.3263412948393135E-08</v>
      </c>
      <c r="GZ156">
        <f t="shared" si="136"/>
        <v>-3.3263412948393135E-08</v>
      </c>
    </row>
    <row r="157" spans="13:208" ht="12.75">
      <c r="M157" s="4">
        <v>3.161E-08</v>
      </c>
      <c r="N157" s="4">
        <v>1.32798718453</v>
      </c>
      <c r="O157" s="4">
        <v>10873.9860304804</v>
      </c>
      <c r="P157">
        <f t="shared" si="110"/>
        <v>-1.2551977124492866E-08</v>
      </c>
      <c r="R157" s="4">
        <v>2.36E-09</v>
      </c>
      <c r="S157" s="4">
        <v>5.4691507058</v>
      </c>
      <c r="T157" s="4">
        <v>13916.0191096416</v>
      </c>
      <c r="U157">
        <f t="shared" si="111"/>
        <v>9.932232948255227E-10</v>
      </c>
      <c r="AQ157" s="4">
        <v>8.7E-10</v>
      </c>
      <c r="AR157" s="4">
        <v>3.9363781295</v>
      </c>
      <c r="AS157" s="4">
        <v>17654.7805397496</v>
      </c>
      <c r="AT157">
        <f t="shared" si="113"/>
        <v>-4.5181605836436095E-10</v>
      </c>
      <c r="BP157" s="4">
        <v>1.103E-08</v>
      </c>
      <c r="BQ157" s="4">
        <v>3.08477302937</v>
      </c>
      <c r="BR157" s="4">
        <v>43232.3066584156</v>
      </c>
      <c r="BS157">
        <f t="shared" si="114"/>
        <v>-9.919179485525225E-09</v>
      </c>
      <c r="BU157" s="4">
        <v>9.1E-10</v>
      </c>
      <c r="BV157" s="4">
        <v>5.64100034152</v>
      </c>
      <c r="BW157" s="4">
        <v>8827.3902698748</v>
      </c>
      <c r="BX157">
        <f t="shared" si="115"/>
        <v>1.7155334584246546E-11</v>
      </c>
      <c r="CT157" s="4">
        <v>1.869E-08</v>
      </c>
      <c r="CU157" s="4">
        <v>3.85907708723</v>
      </c>
      <c r="CV157" s="4">
        <v>911.042573332</v>
      </c>
      <c r="CW157">
        <f t="shared" si="117"/>
        <v>-9.687359057857948E-09</v>
      </c>
      <c r="CX157">
        <f t="shared" si="118"/>
        <v>-9.694325516456413E-09</v>
      </c>
      <c r="CY157">
        <f t="shared" si="119"/>
        <v>-9.694325519769944E-09</v>
      </c>
      <c r="CZ157">
        <f t="shared" si="120"/>
        <v>-9.694325519769944E-09</v>
      </c>
      <c r="DB157" s="4">
        <v>1.56E-09</v>
      </c>
      <c r="DC157" s="4">
        <v>0.6432152487</v>
      </c>
      <c r="DD157" s="4">
        <v>1029.8469142605</v>
      </c>
      <c r="DE157">
        <f t="shared" si="121"/>
        <v>1.1911299035141746E-09</v>
      </c>
      <c r="DF157">
        <f t="shared" si="122"/>
        <v>1.1906333669312767E-09</v>
      </c>
      <c r="DG157">
        <f t="shared" si="123"/>
        <v>1.1906333666947583E-09</v>
      </c>
      <c r="DH157">
        <f t="shared" si="124"/>
        <v>1.1906333666947583E-09</v>
      </c>
      <c r="EP157" s="4">
        <v>1.07E-09</v>
      </c>
      <c r="EQ157" s="4">
        <v>0.66995358132</v>
      </c>
      <c r="ER157" s="4">
        <v>190.665178189</v>
      </c>
      <c r="ES157">
        <f t="shared" si="125"/>
        <v>-6.25188936464007E-10</v>
      </c>
      <c r="ET157">
        <f t="shared" si="126"/>
        <v>-6.25109715100293E-10</v>
      </c>
      <c r="EU157">
        <f t="shared" si="127"/>
        <v>-6.251097150625792E-10</v>
      </c>
      <c r="EV157">
        <f t="shared" si="128"/>
        <v>-6.251097150625792E-10</v>
      </c>
      <c r="GL157" s="4">
        <v>3.8768E-07</v>
      </c>
      <c r="GM157" s="4">
        <v>1.12288359393</v>
      </c>
      <c r="GN157" s="4">
        <v>38.1812197476</v>
      </c>
      <c r="GO157">
        <f t="shared" si="129"/>
        <v>-3.5491757903781283E-07</v>
      </c>
      <c r="GP157">
        <f t="shared" si="130"/>
        <v>-3.5492042851611525E-07</v>
      </c>
      <c r="GQ157">
        <f t="shared" si="131"/>
        <v>-3.549204285174718E-07</v>
      </c>
      <c r="GR157">
        <f t="shared" si="132"/>
        <v>-3.549204285174718E-07</v>
      </c>
      <c r="GT157" s="4">
        <v>3.721E-08</v>
      </c>
      <c r="GU157" s="4">
        <v>1.20062375429</v>
      </c>
      <c r="GV157" s="4">
        <v>1026.8779688439</v>
      </c>
      <c r="GW157">
        <f t="shared" si="133"/>
        <v>1.6557966996220438E-09</v>
      </c>
      <c r="GX157">
        <f t="shared" si="134"/>
        <v>1.6375319947789262E-09</v>
      </c>
      <c r="GY157">
        <f t="shared" si="135"/>
        <v>1.6375319860560723E-09</v>
      </c>
      <c r="GZ157">
        <f t="shared" si="136"/>
        <v>1.6375319860560723E-09</v>
      </c>
    </row>
    <row r="158" spans="1:208" ht="12.75">
      <c r="A158" s="3" t="s">
        <v>88</v>
      </c>
      <c r="B158" s="3" t="s">
        <v>33</v>
      </c>
      <c r="C158" s="3" t="s">
        <v>34</v>
      </c>
      <c r="D158" s="3" t="s">
        <v>147</v>
      </c>
      <c r="E158" s="3" t="s">
        <v>88</v>
      </c>
      <c r="F158" s="3" t="s">
        <v>88</v>
      </c>
      <c r="M158" s="4">
        <v>3.163E-08</v>
      </c>
      <c r="N158" s="4">
        <v>5.08946464629</v>
      </c>
      <c r="O158" s="4">
        <v>21228.3920235458</v>
      </c>
      <c r="P158">
        <f t="shared" si="110"/>
        <v>-2.988271132801336E-08</v>
      </c>
      <c r="R158" s="4">
        <v>2.24E-09</v>
      </c>
      <c r="S158" s="4">
        <v>4.68408089456</v>
      </c>
      <c r="T158" s="4">
        <v>24072.9214697764</v>
      </c>
      <c r="U158">
        <f t="shared" si="111"/>
        <v>6.627974665795585E-10</v>
      </c>
      <c r="AQ158" s="4">
        <v>1.22E-09</v>
      </c>
      <c r="AR158" s="4">
        <v>2.2395606868</v>
      </c>
      <c r="AS158" s="4">
        <v>83997.0911355953</v>
      </c>
      <c r="AT158">
        <f t="shared" si="113"/>
        <v>3.841699359879952E-10</v>
      </c>
      <c r="BP158" s="4">
        <v>7.81E-09</v>
      </c>
      <c r="BQ158" s="4">
        <v>2.53372735932</v>
      </c>
      <c r="BR158" s="4">
        <v>16496.3613962024</v>
      </c>
      <c r="BS158">
        <f t="shared" si="114"/>
        <v>7.693230610324445E-09</v>
      </c>
      <c r="BU158" s="4">
        <v>7.6E-10</v>
      </c>
      <c r="BV158" s="4">
        <v>1.80783856698</v>
      </c>
      <c r="BW158" s="4">
        <v>28286.9904848612</v>
      </c>
      <c r="BX158">
        <f t="shared" si="115"/>
        <v>6.958547951222828E-10</v>
      </c>
      <c r="CT158" s="4">
        <v>2.486E-08</v>
      </c>
      <c r="CU158" s="4">
        <v>5.21235809332</v>
      </c>
      <c r="CV158" s="4">
        <v>140.001969579</v>
      </c>
      <c r="CW158">
        <f t="shared" si="117"/>
        <v>-2.198527036107957E-08</v>
      </c>
      <c r="CX158">
        <f t="shared" si="118"/>
        <v>-2.198604767740676E-08</v>
      </c>
      <c r="CY158">
        <f t="shared" si="119"/>
        <v>-2.1986047677776115E-08</v>
      </c>
      <c r="CZ158">
        <f t="shared" si="120"/>
        <v>-2.1986047677776115E-08</v>
      </c>
      <c r="DB158" s="4">
        <v>1.47E-09</v>
      </c>
      <c r="DC158" s="4">
        <v>4.3095893074</v>
      </c>
      <c r="DD158" s="4">
        <v>157.6399519819</v>
      </c>
      <c r="DE158">
        <f t="shared" si="121"/>
        <v>1.4542946541413418E-09</v>
      </c>
      <c r="DF158">
        <f t="shared" si="122"/>
        <v>1.4542784855729372E-09</v>
      </c>
      <c r="DG158">
        <f t="shared" si="123"/>
        <v>1.4542784855652833E-09</v>
      </c>
      <c r="DH158">
        <f t="shared" si="124"/>
        <v>1.4542784855652833E-09</v>
      </c>
      <c r="EP158" s="4">
        <v>1.14E-09</v>
      </c>
      <c r="EQ158" s="4">
        <v>1.4889498028</v>
      </c>
      <c r="ER158" s="4">
        <v>253.5709950899</v>
      </c>
      <c r="ES158">
        <f t="shared" si="125"/>
        <v>-8.653717731305818E-10</v>
      </c>
      <c r="ET158">
        <f t="shared" si="126"/>
        <v>-8.652817280161526E-10</v>
      </c>
      <c r="EU158">
        <f t="shared" si="127"/>
        <v>-8.652817279732872E-10</v>
      </c>
      <c r="EV158">
        <f t="shared" si="128"/>
        <v>-8.652817279732872E-10</v>
      </c>
      <c r="GL158" s="4">
        <v>3.75E-07</v>
      </c>
      <c r="GM158" s="4">
        <v>6.08687972441</v>
      </c>
      <c r="GN158" s="4">
        <v>35.4247226521</v>
      </c>
      <c r="GO158">
        <f t="shared" si="129"/>
        <v>2.4896722292385076E-07</v>
      </c>
      <c r="GP158">
        <f t="shared" si="130"/>
        <v>2.4896246965704333E-07</v>
      </c>
      <c r="GQ158">
        <f t="shared" si="131"/>
        <v>2.4896246965477975E-07</v>
      </c>
      <c r="GR158">
        <f t="shared" si="132"/>
        <v>2.4896246965477975E-07</v>
      </c>
      <c r="GT158" s="4">
        <v>3.911E-08</v>
      </c>
      <c r="GU158" s="4">
        <v>3.01809123569</v>
      </c>
      <c r="GV158" s="4">
        <v>100.3844612329</v>
      </c>
      <c r="GW158">
        <f t="shared" si="133"/>
        <v>-1.8931738028344577E-08</v>
      </c>
      <c r="GX158">
        <f t="shared" si="134"/>
        <v>-1.893338176647447E-08</v>
      </c>
      <c r="GY158">
        <f t="shared" si="135"/>
        <v>-1.893338176725258E-08</v>
      </c>
      <c r="GZ158">
        <f t="shared" si="136"/>
        <v>-1.893338176725258E-08</v>
      </c>
    </row>
    <row r="159" spans="13:208" ht="12.75">
      <c r="M159" s="4">
        <v>2.361E-08</v>
      </c>
      <c r="N159" s="4">
        <v>4.27212906992</v>
      </c>
      <c r="O159" s="4">
        <v>6040.3472460174</v>
      </c>
      <c r="P159">
        <f t="shared" si="110"/>
        <v>2.3088299890636497E-08</v>
      </c>
      <c r="R159" s="4">
        <v>2.12E-09</v>
      </c>
      <c r="S159" s="4">
        <v>2.13695625494</v>
      </c>
      <c r="T159" s="4">
        <v>5849.3641121146</v>
      </c>
      <c r="U159">
        <f t="shared" si="111"/>
        <v>1.3081321149638306E-09</v>
      </c>
      <c r="AQ159" s="4">
        <v>8.7E-10</v>
      </c>
      <c r="AR159" s="4">
        <v>4.18201600952</v>
      </c>
      <c r="AS159" s="4">
        <v>22779.4372461938</v>
      </c>
      <c r="AT159">
        <f t="shared" si="113"/>
        <v>-7.090955713897716E-10</v>
      </c>
      <c r="BP159" s="4">
        <v>1.019E-08</v>
      </c>
      <c r="BQ159" s="4">
        <v>3.04569392376</v>
      </c>
      <c r="BR159" s="4">
        <v>6037.244203762</v>
      </c>
      <c r="BS159">
        <f t="shared" si="114"/>
        <v>2.4819678948870643E-09</v>
      </c>
      <c r="BU159" s="4">
        <v>8.1E-10</v>
      </c>
      <c r="BV159" s="4">
        <v>1.90858992196</v>
      </c>
      <c r="BW159" s="4">
        <v>29088.811415985</v>
      </c>
      <c r="BX159">
        <f t="shared" si="115"/>
        <v>7.500086853162932E-10</v>
      </c>
      <c r="CT159" s="4">
        <v>1.795E-08</v>
      </c>
      <c r="CU159" s="4">
        <v>1.68012868451</v>
      </c>
      <c r="CV159" s="4">
        <v>1059.3819301892</v>
      </c>
      <c r="CW159">
        <f t="shared" si="117"/>
        <v>-1.7034354945339488E-08</v>
      </c>
      <c r="CX159">
        <f t="shared" si="118"/>
        <v>-1.703148387369157E-08</v>
      </c>
      <c r="CY159">
        <f t="shared" si="119"/>
        <v>-1.7031483872330543E-08</v>
      </c>
      <c r="CZ159">
        <f t="shared" si="120"/>
        <v>-1.7031483872330543E-08</v>
      </c>
      <c r="DB159" s="4">
        <v>1.47E-09</v>
      </c>
      <c r="DC159" s="4">
        <v>1.8068917751</v>
      </c>
      <c r="DD159" s="4">
        <v>377.4194549743</v>
      </c>
      <c r="DE159">
        <f t="shared" si="121"/>
        <v>2.17821194716809E-11</v>
      </c>
      <c r="DF159">
        <f t="shared" si="122"/>
        <v>2.1516686825109424E-11</v>
      </c>
      <c r="DG159">
        <f t="shared" si="123"/>
        <v>2.1516686698780504E-11</v>
      </c>
      <c r="DH159">
        <f t="shared" si="124"/>
        <v>2.1516686698780504E-11</v>
      </c>
      <c r="EP159" s="4">
        <v>1.1E-09</v>
      </c>
      <c r="EQ159" s="4">
        <v>5.32587573069</v>
      </c>
      <c r="ER159" s="4">
        <v>240.125798381</v>
      </c>
      <c r="ES159">
        <f t="shared" si="125"/>
        <v>8.185073774039375E-10</v>
      </c>
      <c r="ET159">
        <f t="shared" si="126"/>
        <v>8.185918053261079E-10</v>
      </c>
      <c r="EU159">
        <f t="shared" si="127"/>
        <v>8.185918053662049E-10</v>
      </c>
      <c r="EV159">
        <f t="shared" si="128"/>
        <v>8.185918053662049E-10</v>
      </c>
      <c r="GL159" s="4">
        <v>3.8831E-07</v>
      </c>
      <c r="GM159" s="4">
        <v>4.67876780698</v>
      </c>
      <c r="GN159" s="4">
        <v>38.084851528</v>
      </c>
      <c r="GO159">
        <f t="shared" si="129"/>
        <v>-1.106310219897381E-08</v>
      </c>
      <c r="GP159">
        <f t="shared" si="130"/>
        <v>-1.1056029023226357E-08</v>
      </c>
      <c r="GQ159">
        <f t="shared" si="131"/>
        <v>-1.105602901987264E-08</v>
      </c>
      <c r="GR159">
        <f t="shared" si="132"/>
        <v>-1.105602901987264E-08</v>
      </c>
      <c r="GT159" s="4">
        <v>3.489E-08</v>
      </c>
      <c r="GU159" s="4">
        <v>4.28865448963</v>
      </c>
      <c r="GV159" s="4">
        <v>1025.1810478145</v>
      </c>
      <c r="GW159">
        <f t="shared" si="133"/>
        <v>-2.93525521186344E-08</v>
      </c>
      <c r="GX159">
        <f t="shared" si="134"/>
        <v>-2.934329677967696E-08</v>
      </c>
      <c r="GY159">
        <f t="shared" si="135"/>
        <v>-2.9343296775282174E-08</v>
      </c>
      <c r="GZ159">
        <f t="shared" si="136"/>
        <v>-2.9343296775282174E-08</v>
      </c>
    </row>
    <row r="160" spans="1:208" ht="12.75">
      <c r="A160" t="s">
        <v>35</v>
      </c>
      <c r="B160" t="s">
        <v>36</v>
      </c>
      <c r="C160" t="s">
        <v>37</v>
      </c>
      <c r="D160" t="s">
        <v>38</v>
      </c>
      <c r="E160" t="s">
        <v>39</v>
      </c>
      <c r="M160" s="4">
        <v>3.03E-08</v>
      </c>
      <c r="N160" s="4">
        <v>1.80209931347</v>
      </c>
      <c r="O160" s="4">
        <v>35371.8872659764</v>
      </c>
      <c r="P160">
        <f t="shared" si="110"/>
        <v>-1.829230727135955E-08</v>
      </c>
      <c r="R160" s="4">
        <v>2.07E-09</v>
      </c>
      <c r="S160" s="4">
        <v>3.07724246401</v>
      </c>
      <c r="T160" s="4">
        <v>11.729352836</v>
      </c>
      <c r="U160">
        <f t="shared" si="111"/>
        <v>-1.944082259234802E-09</v>
      </c>
      <c r="AQ160" s="4">
        <v>1.04E-09</v>
      </c>
      <c r="AR160" s="4">
        <v>4.59580877295</v>
      </c>
      <c r="AS160" s="4">
        <v>1349.8674096588</v>
      </c>
      <c r="AT160">
        <f t="shared" si="113"/>
        <v>9.590517134766578E-10</v>
      </c>
      <c r="BP160" s="4">
        <v>7.95E-09</v>
      </c>
      <c r="BQ160" s="4">
        <v>5.80662989111</v>
      </c>
      <c r="BR160" s="4">
        <v>5230.807466803</v>
      </c>
      <c r="BS160">
        <f t="shared" si="114"/>
        <v>7.944380478273592E-09</v>
      </c>
      <c r="BU160" s="4">
        <v>7.5E-10</v>
      </c>
      <c r="BV160" s="4">
        <v>3.40955892978</v>
      </c>
      <c r="BW160" s="4">
        <v>5481.2549188676</v>
      </c>
      <c r="BX160">
        <f t="shared" si="115"/>
        <v>-4.8737019304591576E-11</v>
      </c>
      <c r="CT160" s="4">
        <v>2.326E-08</v>
      </c>
      <c r="CU160" s="4">
        <v>2.82664069146</v>
      </c>
      <c r="CV160" s="4">
        <v>807.9497991134</v>
      </c>
      <c r="CW160">
        <f t="shared" si="117"/>
        <v>1.1663761491059243E-09</v>
      </c>
      <c r="CX160">
        <f t="shared" si="118"/>
        <v>1.1573954239947453E-09</v>
      </c>
      <c r="CY160">
        <f t="shared" si="119"/>
        <v>1.1573954197267597E-09</v>
      </c>
      <c r="CZ160">
        <f t="shared" si="120"/>
        <v>1.1573954197267597E-09</v>
      </c>
      <c r="DB160" s="4">
        <v>1.4E-09</v>
      </c>
      <c r="DC160" s="4">
        <v>1.49826604627</v>
      </c>
      <c r="DD160" s="4">
        <v>386.9806825299</v>
      </c>
      <c r="DE160">
        <f t="shared" si="121"/>
        <v>-1.375590612141436E-09</v>
      </c>
      <c r="DF160">
        <f t="shared" si="122"/>
        <v>-1.3756387839238178E-09</v>
      </c>
      <c r="DG160">
        <f t="shared" si="123"/>
        <v>-1.3756387839467582E-09</v>
      </c>
      <c r="DH160">
        <f t="shared" si="124"/>
        <v>-1.3756387839467582E-09</v>
      </c>
      <c r="EP160" s="4">
        <v>1.05E-09</v>
      </c>
      <c r="EQ160" s="4">
        <v>0.65548440578</v>
      </c>
      <c r="ER160" s="4">
        <v>173.6815870919</v>
      </c>
      <c r="ES160">
        <f t="shared" si="125"/>
        <v>1.0322969207218919E-09</v>
      </c>
      <c r="ET160">
        <f t="shared" si="126"/>
        <v>1.03228096169706E-09</v>
      </c>
      <c r="EU160">
        <f t="shared" si="127"/>
        <v>1.0322809616894606E-09</v>
      </c>
      <c r="EV160">
        <f t="shared" si="128"/>
        <v>1.0322809616894606E-09</v>
      </c>
      <c r="GL160" s="4">
        <v>3.8231E-07</v>
      </c>
      <c r="GM160" s="4">
        <v>6.26491054328</v>
      </c>
      <c r="GN160" s="4">
        <v>389.9496279465</v>
      </c>
      <c r="GO160">
        <f t="shared" si="129"/>
        <v>-3.8179028586080137E-07</v>
      </c>
      <c r="GP160">
        <f t="shared" si="130"/>
        <v>-3.81793997355597E-07</v>
      </c>
      <c r="GQ160">
        <f t="shared" si="131"/>
        <v>-3.817939973573578E-07</v>
      </c>
      <c r="GR160">
        <f t="shared" si="132"/>
        <v>-3.817939973573578E-07</v>
      </c>
      <c r="GT160" s="4">
        <v>3.714E-08</v>
      </c>
      <c r="GU160" s="4">
        <v>5.05021268365</v>
      </c>
      <c r="GV160" s="4">
        <v>292.4859280204</v>
      </c>
      <c r="GW160">
        <f t="shared" si="133"/>
        <v>-3.097616624663555E-08</v>
      </c>
      <c r="GX160">
        <f t="shared" si="134"/>
        <v>-3.0973298364532723E-08</v>
      </c>
      <c r="GY160">
        <f t="shared" si="135"/>
        <v>-3.097329836316269E-08</v>
      </c>
      <c r="GZ160">
        <f t="shared" si="136"/>
        <v>-3.097329836316269E-08</v>
      </c>
    </row>
    <row r="161" spans="1:208" ht="12.75">
      <c r="A161">
        <f>ATAN2(COS(A155),SIN(A155)*COS(D22)-TAN(C155)*SIN(D22))</f>
        <v>-0.06593988396802083</v>
      </c>
      <c r="B161">
        <f>DEGREES(A161)</f>
        <v>-3.7780770529499534</v>
      </c>
      <c r="C161">
        <f>ASIN(SIN(C155)*COS(D22)+COS(C155)*SIN(D22)*SIN(A155))</f>
        <v>-0.06443475740896974</v>
      </c>
      <c r="D161">
        <f>DEGREES(C161)</f>
        <v>-3.691839653483278</v>
      </c>
      <c r="E161">
        <f>C25-B162</f>
        <v>-256.2269606124172</v>
      </c>
      <c r="M161" s="4">
        <v>2.343E-08</v>
      </c>
      <c r="N161" s="4">
        <v>3.576898605</v>
      </c>
      <c r="O161" s="4">
        <v>10969.9652576982</v>
      </c>
      <c r="P161">
        <f t="shared" si="110"/>
        <v>-2.30408046992963E-08</v>
      </c>
      <c r="R161" s="4">
        <v>2.07E-09</v>
      </c>
      <c r="S161" s="4">
        <v>6.10306282747</v>
      </c>
      <c r="T161" s="4">
        <v>23543.2305046817</v>
      </c>
      <c r="U161">
        <f t="shared" si="111"/>
        <v>-1.8886001525597897E-09</v>
      </c>
      <c r="AQ161" s="4">
        <v>1.02E-09</v>
      </c>
      <c r="AR161" s="4">
        <v>2.83545248411</v>
      </c>
      <c r="AS161" s="4">
        <v>12352.8526045448</v>
      </c>
      <c r="AT161">
        <f t="shared" si="113"/>
        <v>-6.336965337865186E-10</v>
      </c>
      <c r="BP161" s="4">
        <v>8.13E-09</v>
      </c>
      <c r="BQ161" s="4">
        <v>3.57710279439</v>
      </c>
      <c r="BR161" s="4">
        <v>10177.2576795336</v>
      </c>
      <c r="BS161">
        <f t="shared" si="114"/>
        <v>3.2094793685170405E-10</v>
      </c>
      <c r="BU161" s="4">
        <v>6.9E-10</v>
      </c>
      <c r="BV161" s="4">
        <v>4.49936170873</v>
      </c>
      <c r="BW161" s="4">
        <v>17256.6315363414</v>
      </c>
      <c r="BX161">
        <f t="shared" si="115"/>
        <v>-4.2239483300028364E-10</v>
      </c>
      <c r="CT161" s="4">
        <v>1.984E-08</v>
      </c>
      <c r="CU161" s="4">
        <v>5.54763522932</v>
      </c>
      <c r="CV161" s="4">
        <v>1022.7333672597</v>
      </c>
      <c r="CW161">
        <f t="shared" si="117"/>
        <v>-2.9937877716801912E-09</v>
      </c>
      <c r="CX161">
        <f t="shared" si="118"/>
        <v>-3.0033850066065943E-09</v>
      </c>
      <c r="CY161">
        <f t="shared" si="119"/>
        <v>-3.003385011154882E-09</v>
      </c>
      <c r="CZ161">
        <f t="shared" si="120"/>
        <v>-3.003385011154882E-09</v>
      </c>
      <c r="DB161" s="4">
        <v>1.37E-09</v>
      </c>
      <c r="DC161" s="4">
        <v>2.14480243915</v>
      </c>
      <c r="DD161" s="4">
        <v>563.6312150384</v>
      </c>
      <c r="DE161">
        <f t="shared" si="121"/>
        <v>-2.6538605648833155E-10</v>
      </c>
      <c r="DF161">
        <f t="shared" si="122"/>
        <v>-2.6574851533098866E-10</v>
      </c>
      <c r="DG161">
        <f t="shared" si="123"/>
        <v>-2.6574851550333877E-10</v>
      </c>
      <c r="DH161">
        <f t="shared" si="124"/>
        <v>-2.6574851550333877E-10</v>
      </c>
      <c r="EP161" s="4">
        <v>1.02E-09</v>
      </c>
      <c r="EQ161" s="4">
        <v>2.58735617801</v>
      </c>
      <c r="ER161" s="4">
        <v>450.4559484024</v>
      </c>
      <c r="ES161">
        <f t="shared" si="125"/>
        <v>7.67596779773311E-10</v>
      </c>
      <c r="ET161">
        <f t="shared" si="126"/>
        <v>7.674519866771457E-10</v>
      </c>
      <c r="EU161">
        <f t="shared" si="127"/>
        <v>7.674519866080951E-10</v>
      </c>
      <c r="EV161">
        <f t="shared" si="128"/>
        <v>7.674519866080951E-10</v>
      </c>
      <c r="GL161" s="4">
        <v>2.9976E-07</v>
      </c>
      <c r="GM161" s="4">
        <v>4.45759985804</v>
      </c>
      <c r="GN161" s="4">
        <v>22.633917249</v>
      </c>
      <c r="GO161">
        <f t="shared" si="129"/>
        <v>2.3294903436539704E-07</v>
      </c>
      <c r="GP161">
        <f t="shared" si="130"/>
        <v>2.3294699125723922E-07</v>
      </c>
      <c r="GQ161">
        <f t="shared" si="131"/>
        <v>2.3294699125626868E-07</v>
      </c>
      <c r="GR161">
        <f t="shared" si="132"/>
        <v>2.3294699125626868E-07</v>
      </c>
      <c r="GT161" s="4">
        <v>3.816E-08</v>
      </c>
      <c r="GU161" s="4">
        <v>3.93084933114</v>
      </c>
      <c r="GV161" s="4">
        <v>39.0962434843</v>
      </c>
      <c r="GW161">
        <f t="shared" si="133"/>
        <v>2.1997692718078634E-08</v>
      </c>
      <c r="GX161">
        <f t="shared" si="134"/>
        <v>2.1997109414036193E-08</v>
      </c>
      <c r="GY161">
        <f t="shared" si="135"/>
        <v>2.1997109413759686E-08</v>
      </c>
      <c r="GZ161">
        <f t="shared" si="136"/>
        <v>2.1997109413759686E-08</v>
      </c>
    </row>
    <row r="162" spans="2:208" ht="12.75">
      <c r="B162">
        <f>B161-INT(B161/360)*360</f>
        <v>356.2219229470501</v>
      </c>
      <c r="E162">
        <f>E161-INT(E161/360)*360</f>
        <v>103.7730393875828</v>
      </c>
      <c r="M162" s="4">
        <v>2.618E-08</v>
      </c>
      <c r="N162" s="4">
        <v>2.57870156528</v>
      </c>
      <c r="O162" s="4">
        <v>22483.8485744925</v>
      </c>
      <c r="P162">
        <f t="shared" si="110"/>
        <v>-9.574901066688371E-09</v>
      </c>
      <c r="R162" s="4">
        <v>2.66E-09</v>
      </c>
      <c r="S162" s="4">
        <v>1.00709566823</v>
      </c>
      <c r="T162" s="4">
        <v>2388.8940204492</v>
      </c>
      <c r="U162">
        <f t="shared" si="111"/>
        <v>-2.243736045742298E-09</v>
      </c>
      <c r="AQ162" s="4">
        <v>1.02E-09</v>
      </c>
      <c r="AR162" s="4">
        <v>3.97386522171</v>
      </c>
      <c r="AS162" s="4">
        <v>10818.1352869158</v>
      </c>
      <c r="AT162">
        <f t="shared" si="113"/>
        <v>5.784374680449198E-10</v>
      </c>
      <c r="BP162" s="4">
        <v>9.62E-09</v>
      </c>
      <c r="BQ162" s="4">
        <v>5.31470594766</v>
      </c>
      <c r="BR162" s="4">
        <v>6284.0561710596</v>
      </c>
      <c r="BS162">
        <f t="shared" si="114"/>
        <v>7.996026216283022E-09</v>
      </c>
      <c r="BU162" s="4">
        <v>8.8E-10</v>
      </c>
      <c r="BV162" s="4">
        <v>1.10098454357</v>
      </c>
      <c r="BW162" s="4">
        <v>11769.8536931664</v>
      </c>
      <c r="BX162">
        <f t="shared" si="115"/>
        <v>-5.22439043866786E-10</v>
      </c>
      <c r="CT162" s="4">
        <v>1.919E-08</v>
      </c>
      <c r="CU162" s="4">
        <v>5.10717766499</v>
      </c>
      <c r="CV162" s="4">
        <v>216.9224321604</v>
      </c>
      <c r="CW162">
        <f t="shared" si="117"/>
        <v>-1.3616025251965513E-08</v>
      </c>
      <c r="CX162">
        <f t="shared" si="118"/>
        <v>-1.3617428714749279E-08</v>
      </c>
      <c r="CY162">
        <f t="shared" si="119"/>
        <v>-1.3617428715416415E-08</v>
      </c>
      <c r="CZ162">
        <f t="shared" si="120"/>
        <v>-1.3617428715416415E-08</v>
      </c>
      <c r="DB162" s="4">
        <v>1.27E-09</v>
      </c>
      <c r="DC162" s="4">
        <v>3.9872659971</v>
      </c>
      <c r="DD162" s="4">
        <v>84.3428261229</v>
      </c>
      <c r="DE162">
        <f t="shared" si="121"/>
        <v>1.4031773810187327E-11</v>
      </c>
      <c r="DF162">
        <f t="shared" si="122"/>
        <v>1.4083022773811998E-11</v>
      </c>
      <c r="DG162">
        <f t="shared" si="123"/>
        <v>1.4083022798211104E-11</v>
      </c>
      <c r="DH162">
        <f t="shared" si="124"/>
        <v>1.4083022798211104E-11</v>
      </c>
      <c r="EP162" s="4">
        <v>9.8E-10</v>
      </c>
      <c r="EQ162" s="4">
        <v>0.44044795266</v>
      </c>
      <c r="ER162" s="4">
        <v>328.3525936572</v>
      </c>
      <c r="ES162">
        <f t="shared" si="125"/>
        <v>9.789323665083934E-10</v>
      </c>
      <c r="ET162">
        <f t="shared" si="126"/>
        <v>9.789395393328012E-10</v>
      </c>
      <c r="EU162">
        <f t="shared" si="127"/>
        <v>9.789395393362003E-10</v>
      </c>
      <c r="EV162">
        <f t="shared" si="128"/>
        <v>9.789395393362003E-10</v>
      </c>
      <c r="GL162" s="4">
        <v>3.1356E-07</v>
      </c>
      <c r="GM162" s="4">
        <v>0.07746010366</v>
      </c>
      <c r="GN162" s="4">
        <v>12.5301729722</v>
      </c>
      <c r="GO162">
        <f t="shared" si="129"/>
        <v>2.924356913470821E-07</v>
      </c>
      <c r="GP162">
        <f t="shared" si="130"/>
        <v>2.9243636967477223E-07</v>
      </c>
      <c r="GQ162">
        <f t="shared" si="131"/>
        <v>2.9243636967509537E-07</v>
      </c>
      <c r="GR162">
        <f t="shared" si="132"/>
        <v>2.9243636967509537E-07</v>
      </c>
      <c r="GT162" s="4">
        <v>3.988E-08</v>
      </c>
      <c r="GU162" s="4">
        <v>2.82832650224</v>
      </c>
      <c r="GV162" s="4">
        <v>134.1122628556</v>
      </c>
      <c r="GW162">
        <f t="shared" si="133"/>
        <v>-1.31037470441044E-08</v>
      </c>
      <c r="GX162">
        <f t="shared" si="134"/>
        <v>-1.3106164005433024E-08</v>
      </c>
      <c r="GY162">
        <f t="shared" si="135"/>
        <v>-1.3106164006580598E-08</v>
      </c>
      <c r="GZ162">
        <f t="shared" si="136"/>
        <v>-1.3106164006580598E-08</v>
      </c>
    </row>
    <row r="163" spans="13:208" ht="12.75">
      <c r="M163" s="4">
        <v>2.113E-08</v>
      </c>
      <c r="N163" s="4">
        <v>3.71393780256</v>
      </c>
      <c r="O163" s="4">
        <v>65147.6197681377</v>
      </c>
      <c r="P163">
        <f t="shared" si="110"/>
        <v>8.841135177618578E-09</v>
      </c>
      <c r="R163" s="4">
        <v>2.17E-09</v>
      </c>
      <c r="S163" s="4">
        <v>6.27837036335</v>
      </c>
      <c r="T163" s="4">
        <v>17267.2682016911</v>
      </c>
      <c r="U163">
        <f t="shared" si="111"/>
        <v>1.7928296580398516E-09</v>
      </c>
      <c r="AQ163" s="4">
        <v>1.01E-09</v>
      </c>
      <c r="AR163" s="4">
        <v>4.32892825857</v>
      </c>
      <c r="AS163" s="4">
        <v>36147.4098773004</v>
      </c>
      <c r="AT163">
        <f t="shared" si="113"/>
        <v>-5.943191556107981E-10</v>
      </c>
      <c r="BP163" s="4">
        <v>7.21E-09</v>
      </c>
      <c r="BQ163" s="4">
        <v>5.96264301567</v>
      </c>
      <c r="BR163" s="4">
        <v>12559.038152982</v>
      </c>
      <c r="BS163">
        <f t="shared" si="114"/>
        <v>-5.162804427933538E-09</v>
      </c>
      <c r="BU163" s="4">
        <v>6.6E-10</v>
      </c>
      <c r="BV163" s="4">
        <v>2.78285801977</v>
      </c>
      <c r="BW163" s="4">
        <v>536.8045120954</v>
      </c>
      <c r="BX163">
        <f t="shared" si="115"/>
        <v>6.528916243972415E-10</v>
      </c>
      <c r="CT163" s="4">
        <v>2.004E-08</v>
      </c>
      <c r="CU163" s="4">
        <v>5.47811228948</v>
      </c>
      <c r="CV163" s="4">
        <v>63.7358983034</v>
      </c>
      <c r="CW163">
        <f t="shared" si="117"/>
        <v>-3.4432430288183893E-09</v>
      </c>
      <c r="CX163">
        <f t="shared" si="118"/>
        <v>-3.4438450800293362E-09</v>
      </c>
      <c r="CY163">
        <f t="shared" si="119"/>
        <v>-3.443845080315496E-09</v>
      </c>
      <c r="CZ163">
        <f t="shared" si="120"/>
        <v>-3.443845080315496E-09</v>
      </c>
      <c r="DB163" s="4">
        <v>1.34E-09</v>
      </c>
      <c r="DC163" s="4">
        <v>4.16039455079</v>
      </c>
      <c r="DD163" s="4">
        <v>169.5369855077</v>
      </c>
      <c r="DE163">
        <f t="shared" si="121"/>
        <v>4.579936036046672E-10</v>
      </c>
      <c r="DF163">
        <f t="shared" si="122"/>
        <v>4.578914483699685E-10</v>
      </c>
      <c r="DG163">
        <f t="shared" si="123"/>
        <v>4.5789144832129056E-10</v>
      </c>
      <c r="DH163">
        <f t="shared" si="124"/>
        <v>4.5789144832129056E-10</v>
      </c>
      <c r="EP163" s="4">
        <v>1.01E-09</v>
      </c>
      <c r="EQ163" s="4">
        <v>4.71267656829</v>
      </c>
      <c r="ER163" s="4">
        <v>117.36805233</v>
      </c>
      <c r="ES163">
        <f t="shared" si="125"/>
        <v>-4.043727860205798E-10</v>
      </c>
      <c r="ET163">
        <f t="shared" si="126"/>
        <v>-4.043208103996273E-10</v>
      </c>
      <c r="EU163">
        <f t="shared" si="127"/>
        <v>-4.0432081037500543E-10</v>
      </c>
      <c r="EV163">
        <f t="shared" si="128"/>
        <v>-4.0432081037500543E-10</v>
      </c>
      <c r="GL163" s="4">
        <v>2.6341E-07</v>
      </c>
      <c r="GM163" s="4">
        <v>4.59559782754</v>
      </c>
      <c r="GN163" s="4">
        <v>106.0135355254</v>
      </c>
      <c r="GO163">
        <f t="shared" si="129"/>
        <v>6.023204006586037E-09</v>
      </c>
      <c r="GP163">
        <f t="shared" si="130"/>
        <v>6.00984604825001E-09</v>
      </c>
      <c r="GQ163">
        <f t="shared" si="131"/>
        <v>6.009846041903058E-09</v>
      </c>
      <c r="GR163">
        <f t="shared" si="132"/>
        <v>6.009846041903058E-09</v>
      </c>
      <c r="GT163" s="4">
        <v>3.745E-08</v>
      </c>
      <c r="GU163" s="4">
        <v>4.24728135115</v>
      </c>
      <c r="GV163" s="4">
        <v>180.7951340927</v>
      </c>
      <c r="GW163">
        <f t="shared" si="133"/>
        <v>-3.72909672852553E-08</v>
      </c>
      <c r="GX163">
        <f t="shared" si="134"/>
        <v>-3.729066890348444E-08</v>
      </c>
      <c r="GY163">
        <f t="shared" si="135"/>
        <v>-3.7290668903342413E-08</v>
      </c>
      <c r="GZ163">
        <f t="shared" si="136"/>
        <v>-3.7290668903342413E-08</v>
      </c>
    </row>
    <row r="164" spans="1:208" ht="12.75">
      <c r="A164" s="3" t="s">
        <v>88</v>
      </c>
      <c r="B164" s="6" t="s">
        <v>167</v>
      </c>
      <c r="C164" s="3" t="s">
        <v>88</v>
      </c>
      <c r="D164" s="3" t="s">
        <v>88</v>
      </c>
      <c r="E164" s="3" t="s">
        <v>88</v>
      </c>
      <c r="F164" s="3" t="s">
        <v>88</v>
      </c>
      <c r="M164" s="4">
        <v>2.019E-08</v>
      </c>
      <c r="N164" s="4">
        <v>0.81393923319</v>
      </c>
      <c r="O164" s="4">
        <v>170.6728706192</v>
      </c>
      <c r="P164">
        <f t="shared" si="110"/>
        <v>9.356319271145118E-09</v>
      </c>
      <c r="R164" s="4">
        <v>2.04E-09</v>
      </c>
      <c r="S164" s="4">
        <v>2.34615348695</v>
      </c>
      <c r="T164" s="4">
        <v>266.6070417218</v>
      </c>
      <c r="U164">
        <f t="shared" si="111"/>
        <v>1.8231423022257582E-09</v>
      </c>
      <c r="AQ164" s="4">
        <v>9.4E-10</v>
      </c>
      <c r="AR164" s="4">
        <v>5.00001709261</v>
      </c>
      <c r="AS164" s="4">
        <v>150192.214398004</v>
      </c>
      <c r="AT164">
        <f t="shared" si="113"/>
        <v>4.4614932795412883E-10</v>
      </c>
      <c r="BP164" s="4">
        <v>9.66E-09</v>
      </c>
      <c r="BQ164" s="4">
        <v>2.74714939953</v>
      </c>
      <c r="BR164" s="4">
        <v>6244.9428143536</v>
      </c>
      <c r="BS164">
        <f t="shared" si="114"/>
        <v>-2.820105524771132E-09</v>
      </c>
      <c r="BU164" s="4">
        <v>6.8E-10</v>
      </c>
      <c r="BV164" s="4">
        <v>3.88179770758</v>
      </c>
      <c r="BW164" s="4">
        <v>17260.1546546904</v>
      </c>
      <c r="BX164">
        <f t="shared" si="115"/>
        <v>8.897127918068778E-11</v>
      </c>
      <c r="CT164" s="4">
        <v>2.021E-08</v>
      </c>
      <c r="CU164" s="4">
        <v>4.15631916516</v>
      </c>
      <c r="CV164" s="4">
        <v>178.1350052168</v>
      </c>
      <c r="CW164">
        <f t="shared" si="117"/>
        <v>1.2661906735062348E-08</v>
      </c>
      <c r="CX164">
        <f t="shared" si="118"/>
        <v>1.2660564109075103E-08</v>
      </c>
      <c r="CY164">
        <f t="shared" si="119"/>
        <v>1.2660564108437542E-08</v>
      </c>
      <c r="CZ164">
        <f t="shared" si="120"/>
        <v>1.2660564108437542E-08</v>
      </c>
      <c r="DB164" s="4">
        <v>1.21E-09</v>
      </c>
      <c r="DC164" s="4">
        <v>0.29300927469</v>
      </c>
      <c r="DD164" s="4">
        <v>206.1855484372</v>
      </c>
      <c r="DE164">
        <f t="shared" si="121"/>
        <v>-1.1905306368628484E-09</v>
      </c>
      <c r="DF164">
        <f t="shared" si="122"/>
        <v>-1.1905519589422215E-09</v>
      </c>
      <c r="DG164">
        <f t="shared" si="123"/>
        <v>-1.190551958952342E-09</v>
      </c>
      <c r="DH164">
        <f t="shared" si="124"/>
        <v>-1.190551958952342E-09</v>
      </c>
      <c r="EP164" s="4">
        <v>9.4E-10</v>
      </c>
      <c r="EQ164" s="4">
        <v>0.54938580474</v>
      </c>
      <c r="ER164" s="4">
        <v>293.188503436</v>
      </c>
      <c r="ES164">
        <f t="shared" si="125"/>
        <v>2.6866278454013703E-10</v>
      </c>
      <c r="ET164">
        <f t="shared" si="126"/>
        <v>2.6853641605454784E-10</v>
      </c>
      <c r="EU164">
        <f t="shared" si="127"/>
        <v>2.685364159943295E-10</v>
      </c>
      <c r="EV164">
        <f t="shared" si="128"/>
        <v>2.685364159943295E-10</v>
      </c>
      <c r="GL164" s="4">
        <v>2.7465E-07</v>
      </c>
      <c r="GM164" s="4">
        <v>5.9954158789</v>
      </c>
      <c r="GN164" s="4">
        <v>206.1855484372</v>
      </c>
      <c r="GO164">
        <f t="shared" si="129"/>
        <v>-2.528465265908761E-07</v>
      </c>
      <c r="GP164">
        <f t="shared" si="130"/>
        <v>-2.5283594523807596E-07</v>
      </c>
      <c r="GQ164">
        <f t="shared" si="131"/>
        <v>-2.528359452330516E-07</v>
      </c>
      <c r="GR164">
        <f t="shared" si="132"/>
        <v>-2.528359452330516E-07</v>
      </c>
      <c r="GT164" s="4">
        <v>3.836E-08</v>
      </c>
      <c r="GU164" s="4">
        <v>1.02685786071</v>
      </c>
      <c r="GV164" s="4">
        <v>1018.2799491348</v>
      </c>
      <c r="GW164">
        <f t="shared" si="133"/>
        <v>-1.708438218294456E-08</v>
      </c>
      <c r="GX164">
        <f t="shared" si="134"/>
        <v>-1.7101114043372255E-08</v>
      </c>
      <c r="GY164">
        <f t="shared" si="135"/>
        <v>-1.710111405130454E-08</v>
      </c>
      <c r="GZ164">
        <f t="shared" si="136"/>
        <v>-1.710111405130454E-08</v>
      </c>
    </row>
    <row r="165" spans="13:208" ht="12.75">
      <c r="M165" s="4">
        <v>2.003E-08</v>
      </c>
      <c r="N165" s="4">
        <v>0.38091017375</v>
      </c>
      <c r="O165" s="4">
        <v>6172.869528772</v>
      </c>
      <c r="P165">
        <f t="shared" si="110"/>
        <v>-7.935384139697008E-09</v>
      </c>
      <c r="R165" s="4">
        <v>1.95E-09</v>
      </c>
      <c r="S165" s="4">
        <v>5.55015549753</v>
      </c>
      <c r="T165" s="4">
        <v>6133.5126528568</v>
      </c>
      <c r="U165">
        <f t="shared" si="111"/>
        <v>-1.4418585828620663E-09</v>
      </c>
      <c r="AQ165" s="4">
        <v>7.7E-10</v>
      </c>
      <c r="AR165" s="4">
        <v>3.97199369296</v>
      </c>
      <c r="AS165" s="4">
        <v>1592.5960136328</v>
      </c>
      <c r="AT165">
        <f t="shared" si="113"/>
        <v>6.71943410816679E-10</v>
      </c>
      <c r="BP165" s="4">
        <v>9.21E-09</v>
      </c>
      <c r="BQ165" s="4">
        <v>0.10155275926</v>
      </c>
      <c r="BR165" s="4">
        <v>29088.811415985</v>
      </c>
      <c r="BS165">
        <f t="shared" si="114"/>
        <v>1.3858624509026027E-09</v>
      </c>
      <c r="BU165" s="4">
        <v>8.4E-10</v>
      </c>
      <c r="BV165" s="4">
        <v>1.59303306354</v>
      </c>
      <c r="BW165" s="4">
        <v>9380.959672717197</v>
      </c>
      <c r="BX165">
        <f t="shared" si="115"/>
        <v>-2.454326153589314E-10</v>
      </c>
      <c r="CT165" s="4">
        <v>1.76E-08</v>
      </c>
      <c r="CU165" s="4">
        <v>6.00927149342</v>
      </c>
      <c r="CV165" s="4">
        <v>172.1971143836</v>
      </c>
      <c r="CW165">
        <f t="shared" si="117"/>
        <v>-4.069469448522177E-09</v>
      </c>
      <c r="CX165">
        <f t="shared" si="118"/>
        <v>-4.070880240537645E-09</v>
      </c>
      <c r="CY165">
        <f t="shared" si="119"/>
        <v>-4.070880241211178E-09</v>
      </c>
      <c r="CZ165">
        <f t="shared" si="120"/>
        <v>-4.070880241211178E-09</v>
      </c>
      <c r="DB165" s="4">
        <v>1.29E-09</v>
      </c>
      <c r="DC165" s="4">
        <v>2.6762505701</v>
      </c>
      <c r="DD165" s="4">
        <v>180.7951340927</v>
      </c>
      <c r="DE165">
        <f t="shared" si="121"/>
        <v>1.190585038904056E-10</v>
      </c>
      <c r="DF165">
        <f t="shared" si="122"/>
        <v>1.1916961997527785E-10</v>
      </c>
      <c r="DG165">
        <f t="shared" si="123"/>
        <v>1.191696200281403E-10</v>
      </c>
      <c r="DH165">
        <f t="shared" si="124"/>
        <v>1.191696200281403E-10</v>
      </c>
      <c r="EP165" s="4">
        <v>9.5E-10</v>
      </c>
      <c r="EQ165" s="4">
        <v>2.17636214523</v>
      </c>
      <c r="ER165" s="4">
        <v>101.8689339412</v>
      </c>
      <c r="ES165">
        <f t="shared" si="125"/>
        <v>-5.795914989384655E-10</v>
      </c>
      <c r="ET165">
        <f t="shared" si="126"/>
        <v>-5.796281867358546E-10</v>
      </c>
      <c r="EU165">
        <f t="shared" si="127"/>
        <v>-5.796281867533109E-10</v>
      </c>
      <c r="EV165">
        <f t="shared" si="128"/>
        <v>-5.796281867533109E-10</v>
      </c>
      <c r="GL165" s="4">
        <v>2.5152E-07</v>
      </c>
      <c r="GM165" s="4">
        <v>4.4986776032</v>
      </c>
      <c r="GN165" s="4">
        <v>34.2008823747</v>
      </c>
      <c r="GO165">
        <f t="shared" si="129"/>
        <v>1.1979546863942623E-07</v>
      </c>
      <c r="GP165">
        <f t="shared" si="130"/>
        <v>1.1979908773508597E-07</v>
      </c>
      <c r="GQ165">
        <f t="shared" si="131"/>
        <v>1.1979908773680826E-07</v>
      </c>
      <c r="GR165">
        <f t="shared" si="132"/>
        <v>1.1979908773680826E-07</v>
      </c>
      <c r="GT165" s="4">
        <v>3.941E-08</v>
      </c>
      <c r="GU165" s="4">
        <v>5.21895739331</v>
      </c>
      <c r="GV165" s="4">
        <v>183.7640795093</v>
      </c>
      <c r="GW165">
        <f t="shared" si="133"/>
        <v>2.5097149668319723E-08</v>
      </c>
      <c r="GX165">
        <f t="shared" si="134"/>
        <v>2.5094477872854935E-08</v>
      </c>
      <c r="GY165">
        <f t="shared" si="135"/>
        <v>2.5094477871583608E-08</v>
      </c>
      <c r="GZ165">
        <f t="shared" si="136"/>
        <v>2.5094477871583608E-08</v>
      </c>
    </row>
    <row r="166" spans="1:208" ht="12.75">
      <c r="A166" t="s">
        <v>42</v>
      </c>
      <c r="B166" t="s">
        <v>44</v>
      </c>
      <c r="C166" t="s">
        <v>45</v>
      </c>
      <c r="D166" t="s">
        <v>46</v>
      </c>
      <c r="E166" t="s">
        <v>43</v>
      </c>
      <c r="F166" t="s">
        <v>167</v>
      </c>
      <c r="M166" s="4">
        <v>2.506E-08</v>
      </c>
      <c r="N166" s="4">
        <v>3.74379142438</v>
      </c>
      <c r="O166" s="4">
        <v>10575.4066829418</v>
      </c>
      <c r="P166">
        <f t="shared" si="110"/>
        <v>1.5293881539240907E-08</v>
      </c>
      <c r="R166" s="4">
        <v>1.88E-09</v>
      </c>
      <c r="S166" s="4">
        <v>2.52667166175</v>
      </c>
      <c r="T166" s="4">
        <v>6525.8044539654</v>
      </c>
      <c r="U166">
        <f t="shared" si="111"/>
        <v>-9.521898327571502E-10</v>
      </c>
      <c r="AQ166" s="4">
        <v>1E-09</v>
      </c>
      <c r="AR166" s="4">
        <v>6.07733097102</v>
      </c>
      <c r="AS166" s="4">
        <v>26735.9452622132</v>
      </c>
      <c r="AT166">
        <f t="shared" si="113"/>
        <v>-8.881976146597607E-10</v>
      </c>
      <c r="BP166" s="4">
        <v>6.92E-09</v>
      </c>
      <c r="BQ166" s="4">
        <v>3.89764447548</v>
      </c>
      <c r="BR166" s="4">
        <v>1589.0728952838</v>
      </c>
      <c r="BS166">
        <f t="shared" si="114"/>
        <v>-5.4045762392736694E-09</v>
      </c>
      <c r="BU166" s="4">
        <v>8.8E-10</v>
      </c>
      <c r="BV166" s="4">
        <v>3.88076636762</v>
      </c>
      <c r="BW166" s="4">
        <v>7477.5228602160005</v>
      </c>
      <c r="BX166">
        <f t="shared" si="115"/>
        <v>5.562886092794929E-10</v>
      </c>
      <c r="CT166" s="4">
        <v>2.14E-08</v>
      </c>
      <c r="CU166" s="4">
        <v>2.65037925793</v>
      </c>
      <c r="CV166" s="4">
        <v>700.6642392008</v>
      </c>
      <c r="CW166">
        <f t="shared" si="117"/>
        <v>-9.985327577451324E-09</v>
      </c>
      <c r="CX166">
        <f t="shared" si="118"/>
        <v>-9.978981531216546E-09</v>
      </c>
      <c r="CY166">
        <f t="shared" si="119"/>
        <v>-9.97898152820347E-09</v>
      </c>
      <c r="CZ166">
        <f t="shared" si="120"/>
        <v>-9.97898152820347E-09</v>
      </c>
      <c r="DB166" s="4">
        <v>1.34E-09</v>
      </c>
      <c r="DC166" s="4">
        <v>3.18868986487</v>
      </c>
      <c r="DD166" s="4">
        <v>166.5680400911</v>
      </c>
      <c r="DE166">
        <f t="shared" si="121"/>
        <v>-1.215898756442571E-09</v>
      </c>
      <c r="DF166">
        <f t="shared" si="122"/>
        <v>-1.2158538665309192E-09</v>
      </c>
      <c r="DG166">
        <f t="shared" si="123"/>
        <v>-1.2158538665095302E-09</v>
      </c>
      <c r="DH166">
        <f t="shared" si="124"/>
        <v>-1.2158538665095302E-09</v>
      </c>
      <c r="EP166" s="4">
        <v>9.3E-10</v>
      </c>
      <c r="EQ166" s="4">
        <v>0.63687810471</v>
      </c>
      <c r="ER166" s="4">
        <v>377.1588225434</v>
      </c>
      <c r="ES166">
        <f t="shared" si="125"/>
        <v>7.45406463252164E-10</v>
      </c>
      <c r="ET166">
        <f t="shared" si="126"/>
        <v>7.453060930143538E-10</v>
      </c>
      <c r="EU166">
        <f t="shared" si="127"/>
        <v>7.453060929665454E-10</v>
      </c>
      <c r="EV166">
        <f t="shared" si="128"/>
        <v>7.453060929665454E-10</v>
      </c>
      <c r="GL166" s="4">
        <v>2.4122E-07</v>
      </c>
      <c r="GM166" s="4">
        <v>5.17089441917</v>
      </c>
      <c r="GN166" s="4">
        <v>129.9194771616</v>
      </c>
      <c r="GO166">
        <f t="shared" si="129"/>
        <v>-2.019075550634641E-07</v>
      </c>
      <c r="GP166">
        <f t="shared" si="130"/>
        <v>-2.0189934995846007E-07</v>
      </c>
      <c r="GQ166">
        <f t="shared" si="131"/>
        <v>-2.0189934995455835E-07</v>
      </c>
      <c r="GR166">
        <f t="shared" si="132"/>
        <v>-2.0189934995455835E-07</v>
      </c>
      <c r="GT166" s="4">
        <v>4.669E-08</v>
      </c>
      <c r="GU166" s="4">
        <v>4.38080962573</v>
      </c>
      <c r="GV166" s="4">
        <v>1066.49547719</v>
      </c>
      <c r="GW166">
        <f t="shared" si="133"/>
        <v>2.0333647944205145E-08</v>
      </c>
      <c r="GX166">
        <f t="shared" si="134"/>
        <v>2.0312197854674396E-08</v>
      </c>
      <c r="GY166">
        <f t="shared" si="135"/>
        <v>2.0312197844427348E-08</v>
      </c>
      <c r="GZ166">
        <f t="shared" si="136"/>
        <v>2.0312197844427348E-08</v>
      </c>
    </row>
    <row r="167" spans="1:208" ht="12.75">
      <c r="A167">
        <f>(E128*E128+F128*F128-E39*E39)/(2*E128*F128)</f>
        <v>0.9994823484979894</v>
      </c>
      <c r="B167">
        <f>ACOS(A167)</f>
        <v>0.03217751291475013</v>
      </c>
      <c r="C167">
        <f>DEGREES(B167)</f>
        <v>1.8436356852428823</v>
      </c>
      <c r="D167">
        <f>C167/100</f>
        <v>0.018436356852428823</v>
      </c>
      <c r="E167">
        <f>(1+A167)/2</f>
        <v>0.9997411742489948</v>
      </c>
      <c r="F167">
        <f>-6.87+5*LOG10(E128*F128)</f>
        <v>7.917180029932262</v>
      </c>
      <c r="M167" s="4">
        <v>2.381E-08</v>
      </c>
      <c r="N167" s="4">
        <v>0.10581361289</v>
      </c>
      <c r="O167" s="4">
        <v>7.046236698</v>
      </c>
      <c r="P167">
        <f t="shared" si="110"/>
        <v>2.2844319900426508E-08</v>
      </c>
      <c r="R167" s="4">
        <v>1.85E-09</v>
      </c>
      <c r="S167" s="4">
        <v>0.90960768344</v>
      </c>
      <c r="T167" s="4">
        <v>18319.5365848796</v>
      </c>
      <c r="U167">
        <f t="shared" si="111"/>
        <v>-1.8345102833202954E-09</v>
      </c>
      <c r="AQ167" s="4">
        <v>8.6E-10</v>
      </c>
      <c r="AR167" s="4">
        <v>5.2602963825</v>
      </c>
      <c r="AS167" s="4">
        <v>28313.288804661</v>
      </c>
      <c r="AT167">
        <f t="shared" si="113"/>
        <v>8.599988165314469E-10</v>
      </c>
      <c r="BP167" s="4">
        <v>7.19E-09</v>
      </c>
      <c r="BQ167" s="4">
        <v>5.91791450402</v>
      </c>
      <c r="BR167" s="4">
        <v>4136.9104335162</v>
      </c>
      <c r="BS167">
        <f t="shared" si="114"/>
        <v>1.1357867283338256E-09</v>
      </c>
      <c r="BU167" s="4">
        <v>6.1E-10</v>
      </c>
      <c r="BV167" s="4">
        <v>6.17558202197</v>
      </c>
      <c r="BW167" s="4">
        <v>11087.2851259184</v>
      </c>
      <c r="BX167">
        <f t="shared" si="115"/>
        <v>-6.084342153661366E-10</v>
      </c>
      <c r="CT167" s="4">
        <v>1.988E-08</v>
      </c>
      <c r="CU167" s="4">
        <v>3.3585027278</v>
      </c>
      <c r="CV167" s="4">
        <v>186.2117600641</v>
      </c>
      <c r="CW167">
        <f t="shared" si="117"/>
        <v>-1.8802396110370715E-08</v>
      </c>
      <c r="CX167">
        <f t="shared" si="118"/>
        <v>-1.8801820790296213E-08</v>
      </c>
      <c r="CY167">
        <f t="shared" si="119"/>
        <v>-1.8801820790023094E-08</v>
      </c>
      <c r="CZ167">
        <f t="shared" si="120"/>
        <v>-1.8801820790023094E-08</v>
      </c>
      <c r="DB167" s="4">
        <v>1.35E-09</v>
      </c>
      <c r="DC167" s="4">
        <v>5.0751756178</v>
      </c>
      <c r="DD167" s="4">
        <v>426.598190876</v>
      </c>
      <c r="DE167">
        <f t="shared" si="121"/>
        <v>-7.409383398352473E-10</v>
      </c>
      <c r="DF167">
        <f t="shared" si="122"/>
        <v>-7.411686700815044E-10</v>
      </c>
      <c r="DG167">
        <f t="shared" si="123"/>
        <v>-7.411686701907976E-10</v>
      </c>
      <c r="DH167">
        <f t="shared" si="124"/>
        <v>-7.411686701907976E-10</v>
      </c>
      <c r="EP167" s="4">
        <v>9.1E-10</v>
      </c>
      <c r="EQ167" s="4">
        <v>5.84828809934</v>
      </c>
      <c r="ER167" s="4">
        <v>10137.0194749354</v>
      </c>
      <c r="ES167">
        <f t="shared" si="125"/>
        <v>-5.327791436408287E-10</v>
      </c>
      <c r="ET167">
        <f t="shared" si="126"/>
        <v>-5.291946637758298E-10</v>
      </c>
      <c r="EU167">
        <f t="shared" si="127"/>
        <v>-5.291946620737162E-10</v>
      </c>
      <c r="EV167">
        <f t="shared" si="128"/>
        <v>-5.291946620737162E-10</v>
      </c>
      <c r="GL167" s="4">
        <v>2.8997E-07</v>
      </c>
      <c r="GM167" s="4">
        <v>3.6492721021</v>
      </c>
      <c r="GN167" s="4">
        <v>253.5709950899</v>
      </c>
      <c r="GO167">
        <f t="shared" si="129"/>
        <v>-3.4524060217449846E-08</v>
      </c>
      <c r="GP167">
        <f t="shared" si="130"/>
        <v>-3.455899106448346E-08</v>
      </c>
      <c r="GQ167">
        <f t="shared" si="131"/>
        <v>-3.4558991081110716E-08</v>
      </c>
      <c r="GR167">
        <f t="shared" si="132"/>
        <v>-3.4558991081110716E-08</v>
      </c>
      <c r="GT167" s="4">
        <v>3.78E-08</v>
      </c>
      <c r="GU167" s="4">
        <v>6.03723468132</v>
      </c>
      <c r="GV167" s="4">
        <v>1022.7333672597</v>
      </c>
      <c r="GW167">
        <f t="shared" si="133"/>
        <v>1.2538947117221375E-08</v>
      </c>
      <c r="GX167">
        <f t="shared" si="134"/>
        <v>1.252149543150501E-08</v>
      </c>
      <c r="GY167">
        <f t="shared" si="135"/>
        <v>1.2521495423233349E-08</v>
      </c>
      <c r="GZ167">
        <f t="shared" si="136"/>
        <v>1.2521495423233349E-08</v>
      </c>
    </row>
    <row r="168" spans="13:208" ht="12.75">
      <c r="M168" s="4">
        <v>1.949E-08</v>
      </c>
      <c r="N168" s="4">
        <v>4.86892513469</v>
      </c>
      <c r="O168" s="4">
        <v>36.0278666774</v>
      </c>
      <c r="P168">
        <f t="shared" si="110"/>
        <v>1.6035252804517993E-08</v>
      </c>
      <c r="R168" s="4">
        <v>1.77E-09</v>
      </c>
      <c r="S168" s="4">
        <v>1.73429218289</v>
      </c>
      <c r="T168" s="4">
        <v>154717.609887682</v>
      </c>
      <c r="U168">
        <f t="shared" si="111"/>
        <v>1.1353920061593657E-09</v>
      </c>
      <c r="AQ168" s="4">
        <v>9.3E-10</v>
      </c>
      <c r="AR168" s="4">
        <v>4.31900620254</v>
      </c>
      <c r="AS168" s="4">
        <v>44809.6502008634</v>
      </c>
      <c r="AT168">
        <f t="shared" si="113"/>
        <v>-9.183240535609773E-10</v>
      </c>
      <c r="BP168" s="4">
        <v>7.72E-09</v>
      </c>
      <c r="BQ168" s="4">
        <v>4.05505682353</v>
      </c>
      <c r="BR168" s="4">
        <v>6127.6554505572</v>
      </c>
      <c r="BS168">
        <f t="shared" si="114"/>
        <v>4.015591097636439E-09</v>
      </c>
      <c r="BU168" s="4">
        <v>6E-10</v>
      </c>
      <c r="BV168" s="4">
        <v>4.34824715818</v>
      </c>
      <c r="BW168" s="4">
        <v>6206.8097787158</v>
      </c>
      <c r="BX168">
        <f t="shared" si="115"/>
        <v>4.77686026906449E-10</v>
      </c>
      <c r="CT168" s="4">
        <v>1.956E-08</v>
      </c>
      <c r="CU168" s="4">
        <v>5.01527508588</v>
      </c>
      <c r="CV168" s="4">
        <v>294.6729761443</v>
      </c>
      <c r="CW168">
        <f t="shared" si="117"/>
        <v>-1.4520784807127742E-08</v>
      </c>
      <c r="CX168">
        <f t="shared" si="118"/>
        <v>-1.452263238372946E-08</v>
      </c>
      <c r="CY168">
        <f t="shared" si="119"/>
        <v>-1.4522632384605364E-08</v>
      </c>
      <c r="CZ168">
        <f t="shared" si="120"/>
        <v>-1.4522632384605364E-08</v>
      </c>
      <c r="DB168" s="4">
        <v>1.36E-09</v>
      </c>
      <c r="DC168" s="4">
        <v>1.8167245174</v>
      </c>
      <c r="DD168" s="4">
        <v>151.0476698429</v>
      </c>
      <c r="DE168">
        <f t="shared" si="121"/>
        <v>1.3409634305217029E-09</v>
      </c>
      <c r="DF168">
        <f t="shared" si="122"/>
        <v>1.3409470389594145E-09</v>
      </c>
      <c r="DG168">
        <f t="shared" si="123"/>
        <v>1.340947038951626E-09</v>
      </c>
      <c r="DH168">
        <f t="shared" si="124"/>
        <v>1.340947038951626E-09</v>
      </c>
      <c r="EP168" s="4">
        <v>8.9E-10</v>
      </c>
      <c r="EQ168" s="4">
        <v>1.02830167997</v>
      </c>
      <c r="ER168" s="4">
        <v>1021.2488945514</v>
      </c>
      <c r="ES168">
        <f t="shared" si="125"/>
        <v>7.089131233149549E-10</v>
      </c>
      <c r="ET168">
        <f t="shared" si="126"/>
        <v>7.086501043287598E-10</v>
      </c>
      <c r="EU168">
        <f t="shared" si="127"/>
        <v>7.086501042038847E-10</v>
      </c>
      <c r="EV168">
        <f t="shared" si="128"/>
        <v>7.086501042038847E-10</v>
      </c>
      <c r="GL168" s="4">
        <v>2.7173E-07</v>
      </c>
      <c r="GM168" s="4">
        <v>4.37944546475</v>
      </c>
      <c r="GN168" s="4">
        <v>142.1408335931</v>
      </c>
      <c r="GO168">
        <f t="shared" si="129"/>
        <v>-4.838977978599038E-08</v>
      </c>
      <c r="GP168">
        <f t="shared" si="130"/>
        <v>-4.840796488762981E-08</v>
      </c>
      <c r="GQ168">
        <f t="shared" si="131"/>
        <v>-4.840796489632363E-08</v>
      </c>
      <c r="GR168">
        <f t="shared" si="132"/>
        <v>-4.840796489632363E-08</v>
      </c>
      <c r="GT168" s="4">
        <v>3.647E-08</v>
      </c>
      <c r="GU168" s="4">
        <v>3.98130320367</v>
      </c>
      <c r="GV168" s="4">
        <v>608.877797677</v>
      </c>
      <c r="GW168">
        <f t="shared" si="133"/>
        <v>-2.98696665583348E-08</v>
      </c>
      <c r="GX168">
        <f t="shared" si="134"/>
        <v>-2.98635690861021E-08</v>
      </c>
      <c r="GY168">
        <f t="shared" si="135"/>
        <v>-2.986356908320813E-08</v>
      </c>
      <c r="GZ168">
        <f t="shared" si="136"/>
        <v>-2.986356908320813E-08</v>
      </c>
    </row>
    <row r="169" spans="13:208" ht="12.75">
      <c r="M169" s="4">
        <v>2.074E-08</v>
      </c>
      <c r="N169" s="4">
        <v>4.2279477457</v>
      </c>
      <c r="O169" s="4">
        <v>5650.2921106782</v>
      </c>
      <c r="P169">
        <f t="shared" si="110"/>
        <v>-1.2231403167210261E-08</v>
      </c>
      <c r="R169" s="4">
        <v>1.87E-09</v>
      </c>
      <c r="S169" s="4">
        <v>4.76483647432</v>
      </c>
      <c r="T169" s="4">
        <v>4535.0594369244</v>
      </c>
      <c r="U169">
        <f t="shared" si="111"/>
        <v>-9.68153538031931E-10</v>
      </c>
      <c r="AQ169" s="4">
        <v>7.6E-10</v>
      </c>
      <c r="AR169" s="4">
        <v>6.22743405935</v>
      </c>
      <c r="AS169" s="4">
        <v>13521.7514415914</v>
      </c>
      <c r="AT169">
        <f t="shared" si="113"/>
        <v>6.801630211788278E-10</v>
      </c>
      <c r="BP169" s="4">
        <v>7.12E-09</v>
      </c>
      <c r="BQ169" s="4">
        <v>5.49291532439</v>
      </c>
      <c r="BR169" s="4">
        <v>22003.9146348698</v>
      </c>
      <c r="BS169">
        <f t="shared" si="114"/>
        <v>1.6762777059052312E-09</v>
      </c>
      <c r="BU169" s="4">
        <v>8.2E-10</v>
      </c>
      <c r="BV169" s="4">
        <v>4.59843208943</v>
      </c>
      <c r="BW169" s="4">
        <v>9388.0059094152</v>
      </c>
      <c r="BX169">
        <f t="shared" si="115"/>
        <v>2.736753709191399E-10</v>
      </c>
      <c r="CT169" s="4">
        <v>1.966E-08</v>
      </c>
      <c r="CU169" s="4">
        <v>4.07957525462</v>
      </c>
      <c r="CV169" s="4">
        <v>20.6069278195</v>
      </c>
      <c r="CW169">
        <f t="shared" si="117"/>
        <v>-1.6748934478928117E-08</v>
      </c>
      <c r="CX169">
        <f t="shared" si="118"/>
        <v>-1.674883296946458E-08</v>
      </c>
      <c r="CY169">
        <f t="shared" si="119"/>
        <v>-1.6748832969416595E-08</v>
      </c>
      <c r="CZ169">
        <f t="shared" si="120"/>
        <v>-1.6748832969416595E-08</v>
      </c>
      <c r="DB169" s="4">
        <v>1.29E-09</v>
      </c>
      <c r="DC169" s="4">
        <v>3.64795525602</v>
      </c>
      <c r="DD169" s="4">
        <v>183.7640795093</v>
      </c>
      <c r="DE169">
        <f t="shared" si="121"/>
        <v>-9.94773201431336E-10</v>
      </c>
      <c r="DF169">
        <f t="shared" si="122"/>
        <v>-9.948454113336517E-10</v>
      </c>
      <c r="DG169">
        <f t="shared" si="123"/>
        <v>-9.948454113680082E-10</v>
      </c>
      <c r="DH169">
        <f t="shared" si="124"/>
        <v>-9.948454113680082E-10</v>
      </c>
      <c r="EP169" s="4">
        <v>9.4E-10</v>
      </c>
      <c r="EQ169" s="4">
        <v>1.79320597168</v>
      </c>
      <c r="ER169" s="4">
        <v>493.0424021651</v>
      </c>
      <c r="ES169">
        <f t="shared" si="125"/>
        <v>-9.139125834098095E-10</v>
      </c>
      <c r="ET169">
        <f t="shared" si="126"/>
        <v>-9.139644384909075E-10</v>
      </c>
      <c r="EU169">
        <f t="shared" si="127"/>
        <v>-9.13964438515585E-10</v>
      </c>
      <c r="EV169">
        <f t="shared" si="128"/>
        <v>-9.13964438515585E-10</v>
      </c>
      <c r="GL169" s="4">
        <v>3.0634E-07</v>
      </c>
      <c r="GM169" s="4">
        <v>1.5934880656</v>
      </c>
      <c r="GN169" s="4">
        <v>348.8476468921</v>
      </c>
      <c r="GO169">
        <f t="shared" si="129"/>
        <v>2.518641400056517E-07</v>
      </c>
      <c r="GP169">
        <f t="shared" si="130"/>
        <v>2.518932432791322E-07</v>
      </c>
      <c r="GQ169">
        <f t="shared" si="131"/>
        <v>2.5189324329300625E-07</v>
      </c>
      <c r="GR169">
        <f t="shared" si="132"/>
        <v>2.5189324329300625E-07</v>
      </c>
      <c r="GT169" s="4">
        <v>3.456E-08</v>
      </c>
      <c r="GU169" s="4">
        <v>5.54052355058</v>
      </c>
      <c r="GV169" s="4">
        <v>846.0828347512</v>
      </c>
      <c r="GW169">
        <f t="shared" si="133"/>
        <v>-2.2287756931692113E-08</v>
      </c>
      <c r="GX169">
        <f t="shared" si="134"/>
        <v>-2.2298447902739603E-08</v>
      </c>
      <c r="GY169">
        <f t="shared" si="135"/>
        <v>-2.2298447907806627E-08</v>
      </c>
      <c r="GZ169">
        <f t="shared" si="136"/>
        <v>-2.2298447907806627E-08</v>
      </c>
    </row>
    <row r="170" spans="13:208" ht="12.75">
      <c r="M170" s="4">
        <v>1.924E-08</v>
      </c>
      <c r="N170" s="4">
        <v>5.5946054986</v>
      </c>
      <c r="O170" s="4">
        <v>6282.0955289232</v>
      </c>
      <c r="P170">
        <f t="shared" si="110"/>
        <v>-1.818423893950993E-08</v>
      </c>
      <c r="R170" s="4">
        <v>1.86E-09</v>
      </c>
      <c r="S170" s="4">
        <v>4.63080493407</v>
      </c>
      <c r="T170" s="4">
        <v>10440.2742926036</v>
      </c>
      <c r="U170">
        <f t="shared" si="111"/>
        <v>1.7763515088970753E-09</v>
      </c>
      <c r="AQ170" s="4">
        <v>7.2E-10</v>
      </c>
      <c r="AR170" s="4">
        <v>1.55820597747</v>
      </c>
      <c r="AS170" s="4">
        <v>6256.7775301916</v>
      </c>
      <c r="AT170">
        <f t="shared" si="113"/>
        <v>6.975888103679432E-10</v>
      </c>
      <c r="BP170" s="4">
        <v>6.72E-09</v>
      </c>
      <c r="BQ170" s="4">
        <v>1.60700490811</v>
      </c>
      <c r="BR170" s="4">
        <v>11087.2851259184</v>
      </c>
      <c r="BS170">
        <f t="shared" si="114"/>
        <v>1.4368274086852E-09</v>
      </c>
      <c r="BU170" s="4">
        <v>7.9E-10</v>
      </c>
      <c r="BV170" s="4">
        <v>1.63131230601</v>
      </c>
      <c r="BW170" s="4">
        <v>4933.2084403326</v>
      </c>
      <c r="BX170">
        <f t="shared" si="115"/>
        <v>6.775759979304739E-11</v>
      </c>
      <c r="CT170" s="4">
        <v>1.637E-08</v>
      </c>
      <c r="CU170" s="4">
        <v>0.53823942149</v>
      </c>
      <c r="CV170" s="4">
        <v>67.3592350258</v>
      </c>
      <c r="CW170">
        <f t="shared" si="117"/>
        <v>-7.2511429304474E-09</v>
      </c>
      <c r="CX170">
        <f t="shared" si="118"/>
        <v>-7.250669908723964E-09</v>
      </c>
      <c r="CY170">
        <f t="shared" si="119"/>
        <v>-7.2506699084987106E-09</v>
      </c>
      <c r="CZ170">
        <f t="shared" si="120"/>
        <v>-7.2506699084987106E-09</v>
      </c>
      <c r="DB170" s="4">
        <v>1.16E-09</v>
      </c>
      <c r="DC170" s="4">
        <v>6.06435563172</v>
      </c>
      <c r="DD170" s="4">
        <v>220.4126424388</v>
      </c>
      <c r="DE170">
        <f t="shared" si="121"/>
        <v>-5.779688920682387E-10</v>
      </c>
      <c r="DF170">
        <f t="shared" si="122"/>
        <v>-5.778628193783743E-10</v>
      </c>
      <c r="DG170">
        <f t="shared" si="123"/>
        <v>-5.77862819328061E-10</v>
      </c>
      <c r="DH170">
        <f t="shared" si="124"/>
        <v>-5.77862819328061E-10</v>
      </c>
      <c r="EP170" s="4">
        <v>8E-10</v>
      </c>
      <c r="EQ170" s="4">
        <v>1.58140274465</v>
      </c>
      <c r="ER170" s="4">
        <v>69.1525242748</v>
      </c>
      <c r="ES170">
        <f t="shared" si="125"/>
        <v>2.1922856866686665E-10</v>
      </c>
      <c r="ET170">
        <f t="shared" si="126"/>
        <v>2.1925402549147048E-10</v>
      </c>
      <c r="EU170">
        <f t="shared" si="127"/>
        <v>2.1925402550362838E-10</v>
      </c>
      <c r="EV170">
        <f t="shared" si="128"/>
        <v>2.1925402550362838E-10</v>
      </c>
      <c r="GL170" s="4">
        <v>3.1464E-07</v>
      </c>
      <c r="GM170" s="4">
        <v>1.05065113524</v>
      </c>
      <c r="GN170" s="4">
        <v>100.3844612329</v>
      </c>
      <c r="GO170">
        <f t="shared" si="129"/>
        <v>-1.9510563768864878E-07</v>
      </c>
      <c r="GP170">
        <f t="shared" si="130"/>
        <v>-1.950937811559272E-07</v>
      </c>
      <c r="GQ170">
        <f t="shared" si="131"/>
        <v>-1.950937811503144E-07</v>
      </c>
      <c r="GR170">
        <f t="shared" si="132"/>
        <v>-1.950937811503144E-07</v>
      </c>
      <c r="GT170" s="4">
        <v>4.047E-08</v>
      </c>
      <c r="GU170" s="4">
        <v>3.71041480907</v>
      </c>
      <c r="GV170" s="4">
        <v>1018.0675008137</v>
      </c>
      <c r="GW170">
        <f t="shared" si="133"/>
        <v>-2.8459640566904258E-08</v>
      </c>
      <c r="GX170">
        <f t="shared" si="134"/>
        <v>-2.844562140654796E-08</v>
      </c>
      <c r="GY170">
        <f t="shared" si="135"/>
        <v>-2.844562139987174E-08</v>
      </c>
      <c r="GZ170">
        <f t="shared" si="136"/>
        <v>-2.844562139987174E-08</v>
      </c>
    </row>
    <row r="171" spans="13:208" ht="12.75">
      <c r="M171" s="4">
        <v>1.949E-08</v>
      </c>
      <c r="N171" s="4">
        <v>1.07002512703</v>
      </c>
      <c r="O171" s="4">
        <v>5230.807466803</v>
      </c>
      <c r="P171">
        <f t="shared" si="110"/>
        <v>1.2040542314976575E-09</v>
      </c>
      <c r="R171" s="4">
        <v>2.15E-09</v>
      </c>
      <c r="S171" s="4">
        <v>2.8125545456</v>
      </c>
      <c r="T171" s="4">
        <v>7342.4577801806</v>
      </c>
      <c r="U171">
        <f t="shared" si="111"/>
        <v>1.9870735765758925E-09</v>
      </c>
      <c r="AQ171" s="4">
        <v>8.2E-10</v>
      </c>
      <c r="AR171" s="4">
        <v>4.95202664555</v>
      </c>
      <c r="AS171" s="4">
        <v>10575.4066829418</v>
      </c>
      <c r="AT171">
        <f t="shared" si="113"/>
        <v>7.848475518528105E-10</v>
      </c>
      <c r="BP171" s="4">
        <v>6.9E-09</v>
      </c>
      <c r="BQ171" s="4">
        <v>4.50539825563</v>
      </c>
      <c r="BR171" s="4">
        <v>426.598190876</v>
      </c>
      <c r="BS171">
        <f t="shared" si="114"/>
        <v>-6.300203407590372E-09</v>
      </c>
      <c r="BU171" s="4">
        <v>7.8E-10</v>
      </c>
      <c r="BV171" s="4">
        <v>4.20905757484</v>
      </c>
      <c r="BW171" s="4">
        <v>5729.506447149</v>
      </c>
      <c r="BX171">
        <f t="shared" si="115"/>
        <v>1.9356518980699784E-10</v>
      </c>
      <c r="CT171" s="4">
        <v>1.54E-08</v>
      </c>
      <c r="CU171" s="4">
        <v>2.62327849119</v>
      </c>
      <c r="CV171" s="4">
        <v>41.7563723602</v>
      </c>
      <c r="CW171">
        <f t="shared" si="117"/>
        <v>-2.6772580648851083E-10</v>
      </c>
      <c r="CX171">
        <f t="shared" si="118"/>
        <v>-2.6741817007171517E-10</v>
      </c>
      <c r="CY171">
        <f t="shared" si="119"/>
        <v>-2.6741816992554734E-10</v>
      </c>
      <c r="CZ171">
        <f t="shared" si="120"/>
        <v>-2.6741816992554734E-10</v>
      </c>
      <c r="DB171" s="4">
        <v>1.23E-09</v>
      </c>
      <c r="DC171" s="4">
        <v>4.46641157829</v>
      </c>
      <c r="DD171" s="4">
        <v>1022.7333672597</v>
      </c>
      <c r="DE171">
        <f t="shared" si="121"/>
        <v>-1.1603665163603652E-09</v>
      </c>
      <c r="DF171">
        <f t="shared" si="122"/>
        <v>-1.1605660247723992E-09</v>
      </c>
      <c r="DG171">
        <f t="shared" si="123"/>
        <v>-1.1605660248668872E-09</v>
      </c>
      <c r="DH171">
        <f t="shared" si="124"/>
        <v>-1.1605660248668872E-09</v>
      </c>
      <c r="EP171" s="4">
        <v>7.5E-10</v>
      </c>
      <c r="EQ171" s="4">
        <v>0.23453373368</v>
      </c>
      <c r="ER171" s="4">
        <v>63.7358983034</v>
      </c>
      <c r="ES171">
        <f t="shared" si="125"/>
        <v>5.717599758321538E-10</v>
      </c>
      <c r="ET171">
        <f t="shared" si="126"/>
        <v>5.717451734827665E-10</v>
      </c>
      <c r="EU171">
        <f t="shared" si="127"/>
        <v>5.717451734757307E-10</v>
      </c>
      <c r="EV171">
        <f t="shared" si="128"/>
        <v>5.717451734757307E-10</v>
      </c>
      <c r="GL171" s="4">
        <v>2.4056E-07</v>
      </c>
      <c r="GM171" s="4">
        <v>1.02801635413</v>
      </c>
      <c r="GN171" s="4">
        <v>41.7563723602</v>
      </c>
      <c r="GO171">
        <f t="shared" si="129"/>
        <v>2.4055397058026195E-07</v>
      </c>
      <c r="GP171">
        <f t="shared" si="130"/>
        <v>2.405539365036307E-07</v>
      </c>
      <c r="GQ171">
        <f t="shared" si="131"/>
        <v>2.405539365036145E-07</v>
      </c>
      <c r="GR171">
        <f t="shared" si="132"/>
        <v>2.405539365036145E-07</v>
      </c>
      <c r="GT171" s="4">
        <v>3.865E-08</v>
      </c>
      <c r="GU171" s="4">
        <v>4.76002199091</v>
      </c>
      <c r="GV171" s="4">
        <v>166.5680400911</v>
      </c>
      <c r="GW171">
        <f t="shared" si="133"/>
        <v>-1.6225641137953004E-08</v>
      </c>
      <c r="GX171">
        <f t="shared" si="134"/>
        <v>-1.6228436855647886E-08</v>
      </c>
      <c r="GY171">
        <f t="shared" si="135"/>
        <v>-1.6228436856979845E-08</v>
      </c>
      <c r="GZ171">
        <f t="shared" si="136"/>
        <v>-1.6228436856979845E-08</v>
      </c>
    </row>
    <row r="172" spans="13:208" ht="12.75">
      <c r="M172" s="4">
        <v>1.988E-08</v>
      </c>
      <c r="N172" s="4">
        <v>5.19736046771</v>
      </c>
      <c r="O172" s="4">
        <v>6262.300454499</v>
      </c>
      <c r="P172">
        <f t="shared" si="110"/>
        <v>-1.697352884123098E-08</v>
      </c>
      <c r="R172" s="4">
        <v>1.72E-09</v>
      </c>
      <c r="S172" s="4">
        <v>1.45551888559</v>
      </c>
      <c r="T172" s="4">
        <v>9225.539273283</v>
      </c>
      <c r="U172">
        <f t="shared" si="111"/>
        <v>9.350843597707058E-10</v>
      </c>
      <c r="AQ172" s="4">
        <v>8.2E-10</v>
      </c>
      <c r="AR172" s="4">
        <v>1.69647647075</v>
      </c>
      <c r="AS172" s="4">
        <v>1990.745017041</v>
      </c>
      <c r="AT172">
        <f t="shared" si="113"/>
        <v>-5.676763826606881E-10</v>
      </c>
      <c r="BP172" s="4">
        <v>8.54E-09</v>
      </c>
      <c r="BQ172" s="4">
        <v>3.26104981596</v>
      </c>
      <c r="BR172" s="4">
        <v>20426.571092422</v>
      </c>
      <c r="BS172">
        <f t="shared" si="114"/>
        <v>4.98993231903679E-09</v>
      </c>
      <c r="BU172" s="4">
        <v>5.7E-10</v>
      </c>
      <c r="BV172" s="4">
        <v>5.48157926651</v>
      </c>
      <c r="BW172" s="4">
        <v>18319.5365848796</v>
      </c>
      <c r="BX172">
        <f t="shared" si="115"/>
        <v>1.5198901653362924E-10</v>
      </c>
      <c r="CT172" s="4">
        <v>1.81E-08</v>
      </c>
      <c r="CU172" s="4">
        <v>5.81430038477</v>
      </c>
      <c r="CV172" s="4">
        <v>129.9194771616</v>
      </c>
      <c r="CW172">
        <f t="shared" si="117"/>
        <v>-1.8062437619672572E-08</v>
      </c>
      <c r="CX172">
        <f t="shared" si="118"/>
        <v>-1.8062510034957014E-08</v>
      </c>
      <c r="CY172">
        <f t="shared" si="119"/>
        <v>-1.806251003499143E-08</v>
      </c>
      <c r="CZ172">
        <f t="shared" si="120"/>
        <v>-1.806251003499143E-08</v>
      </c>
      <c r="DB172" s="4">
        <v>1.12E-09</v>
      </c>
      <c r="DC172" s="4">
        <v>4.34485256988</v>
      </c>
      <c r="DD172" s="4">
        <v>138.5174968707</v>
      </c>
      <c r="DE172">
        <f t="shared" si="121"/>
        <v>-5.351068239085319E-10</v>
      </c>
      <c r="DF172">
        <f t="shared" si="122"/>
        <v>-5.350416125004436E-10</v>
      </c>
      <c r="DG172">
        <f t="shared" si="123"/>
        <v>-5.350416124695701E-10</v>
      </c>
      <c r="DH172">
        <f t="shared" si="124"/>
        <v>-5.350416124695701E-10</v>
      </c>
      <c r="EP172" s="4">
        <v>7.1E-10</v>
      </c>
      <c r="EQ172" s="4">
        <v>1.5196198969</v>
      </c>
      <c r="ER172" s="4">
        <v>488.5889840402</v>
      </c>
      <c r="ES172">
        <f t="shared" si="125"/>
        <v>3.6452859741733456E-10</v>
      </c>
      <c r="ET172">
        <f t="shared" si="126"/>
        <v>3.6467102305034487E-10</v>
      </c>
      <c r="EU172">
        <f t="shared" si="127"/>
        <v>3.6467102311821685E-10</v>
      </c>
      <c r="EV172">
        <f t="shared" si="128"/>
        <v>3.6467102311821685E-10</v>
      </c>
      <c r="GL172" s="4">
        <v>2.2632E-07</v>
      </c>
      <c r="GM172" s="4">
        <v>4.72511111292</v>
      </c>
      <c r="GN172" s="4">
        <v>81.3738807063</v>
      </c>
      <c r="GO172">
        <f t="shared" si="129"/>
        <v>1.3784404548847358E-07</v>
      </c>
      <c r="GP172">
        <f t="shared" si="130"/>
        <v>1.3785103423871297E-07</v>
      </c>
      <c r="GQ172">
        <f t="shared" si="131"/>
        <v>1.3785103424203913E-07</v>
      </c>
      <c r="GR172">
        <f t="shared" si="132"/>
        <v>1.3785103424203913E-07</v>
      </c>
      <c r="GT172" s="4">
        <v>3.629E-08</v>
      </c>
      <c r="GU172" s="4">
        <v>3.29053233846</v>
      </c>
      <c r="GV172" s="4">
        <v>447.7958195265</v>
      </c>
      <c r="GW172">
        <f t="shared" si="133"/>
        <v>-2.7132506053042702E-08</v>
      </c>
      <c r="GX172">
        <f t="shared" si="134"/>
        <v>-2.7127341862557296E-08</v>
      </c>
      <c r="GY172">
        <f t="shared" si="135"/>
        <v>-2.7127341860112795E-08</v>
      </c>
      <c r="GZ172">
        <f t="shared" si="136"/>
        <v>-2.7127341860112795E-08</v>
      </c>
    </row>
    <row r="173" spans="13:208" ht="12.75">
      <c r="M173" s="4">
        <v>1.887E-08</v>
      </c>
      <c r="N173" s="4">
        <v>3.74365662683</v>
      </c>
      <c r="O173" s="4">
        <v>23.8784377478</v>
      </c>
      <c r="P173">
        <f t="shared" si="110"/>
        <v>6.559818682490684E-09</v>
      </c>
      <c r="R173" s="4">
        <v>1.62E-09</v>
      </c>
      <c r="S173" s="4">
        <v>3.30661909388</v>
      </c>
      <c r="T173" s="4">
        <v>639.897286314</v>
      </c>
      <c r="U173">
        <f t="shared" si="111"/>
        <v>5.098640929450545E-10</v>
      </c>
      <c r="AQ173" s="4">
        <v>7.5E-10</v>
      </c>
      <c r="AR173" s="4">
        <v>2.29836095644</v>
      </c>
      <c r="AS173" s="4">
        <v>3634.6210245184</v>
      </c>
      <c r="AT173">
        <f t="shared" si="113"/>
        <v>-1.3869644392911847E-10</v>
      </c>
      <c r="BP173" s="4">
        <v>6.56E-09</v>
      </c>
      <c r="BQ173" s="4">
        <v>4.3241018294</v>
      </c>
      <c r="BR173" s="4">
        <v>16858.4825329332</v>
      </c>
      <c r="BS173">
        <f t="shared" si="114"/>
        <v>-2.183168119983475E-10</v>
      </c>
      <c r="BU173" s="4">
        <v>6E-10</v>
      </c>
      <c r="BV173" s="4">
        <v>1.01261781084</v>
      </c>
      <c r="BW173" s="4">
        <v>12721.572099417</v>
      </c>
      <c r="BX173">
        <f t="shared" si="115"/>
        <v>4.738083830296074E-10</v>
      </c>
      <c r="CT173" s="4">
        <v>1.776E-08</v>
      </c>
      <c r="CU173" s="4">
        <v>4.37047808449</v>
      </c>
      <c r="CV173" s="4">
        <v>328.3525936572</v>
      </c>
      <c r="CW173">
        <f t="shared" si="117"/>
        <v>-1.1918538280685216E-08</v>
      </c>
      <c r="CX173">
        <f t="shared" si="118"/>
        <v>-1.1920606761096051E-08</v>
      </c>
      <c r="CY173">
        <f t="shared" si="119"/>
        <v>-1.1920606762077877E-08</v>
      </c>
      <c r="CZ173">
        <f t="shared" si="120"/>
        <v>-1.1920606762077877E-08</v>
      </c>
      <c r="DB173" s="4">
        <v>1.16E-09</v>
      </c>
      <c r="DC173" s="4">
        <v>5.58946529961</v>
      </c>
      <c r="DD173" s="4">
        <v>35.685355083</v>
      </c>
      <c r="DE173">
        <f t="shared" si="121"/>
        <v>-1.1130133587356163E-09</v>
      </c>
      <c r="DF173">
        <f t="shared" si="122"/>
        <v>-1.1130077785240078E-09</v>
      </c>
      <c r="DG173">
        <f t="shared" si="123"/>
        <v>-1.1130077785213513E-09</v>
      </c>
      <c r="DH173">
        <f t="shared" si="124"/>
        <v>-1.1130077785213513E-09</v>
      </c>
      <c r="GL173" s="4">
        <v>2.1942E-07</v>
      </c>
      <c r="GM173" s="4">
        <v>3.48416607882</v>
      </c>
      <c r="GN173" s="4">
        <v>69.1525242748</v>
      </c>
      <c r="GO173">
        <f t="shared" si="129"/>
        <v>-2.1909564580678094E-07</v>
      </c>
      <c r="GP173">
        <f t="shared" si="130"/>
        <v>-2.19096040298737E-07</v>
      </c>
      <c r="GQ173">
        <f t="shared" si="131"/>
        <v>-2.1909604029892537E-07</v>
      </c>
      <c r="GR173">
        <f t="shared" si="132"/>
        <v>-2.1909604029892537E-07</v>
      </c>
      <c r="GT173" s="4">
        <v>3.564E-08</v>
      </c>
      <c r="GU173" s="4">
        <v>4.36703678321</v>
      </c>
      <c r="GV173" s="4">
        <v>397.0631749473</v>
      </c>
      <c r="GW173">
        <f t="shared" si="133"/>
        <v>2.109590618106599E-08</v>
      </c>
      <c r="GX173">
        <f t="shared" si="134"/>
        <v>2.110136327545315E-08</v>
      </c>
      <c r="GY173">
        <f t="shared" si="135"/>
        <v>2.1101363278052317E-08</v>
      </c>
      <c r="GZ173">
        <f t="shared" si="136"/>
        <v>2.1101363278052317E-08</v>
      </c>
    </row>
    <row r="174" spans="13:208" ht="12.75">
      <c r="M174" s="4">
        <v>1.787E-08</v>
      </c>
      <c r="N174" s="4">
        <v>1.25929682929</v>
      </c>
      <c r="O174" s="4">
        <v>12559.038152982</v>
      </c>
      <c r="P174">
        <f t="shared" si="110"/>
        <v>1.2589122336359938E-08</v>
      </c>
      <c r="R174" s="4">
        <v>1.68E-09</v>
      </c>
      <c r="S174" s="4">
        <v>2.17671416605</v>
      </c>
      <c r="T174" s="4">
        <v>27.4015560968</v>
      </c>
      <c r="U174">
        <f t="shared" si="111"/>
        <v>-1.6230123185815415E-09</v>
      </c>
      <c r="AQ174" s="4">
        <v>7.5E-10</v>
      </c>
      <c r="AR174" s="4">
        <v>2.66367876557</v>
      </c>
      <c r="AS174" s="4">
        <v>16200.7727245012</v>
      </c>
      <c r="AT174">
        <f t="shared" si="113"/>
        <v>-5.939680033055512E-10</v>
      </c>
      <c r="BP174" s="4">
        <v>8.4E-09</v>
      </c>
      <c r="BQ174" s="4">
        <v>2.59572585222</v>
      </c>
      <c r="BR174" s="4">
        <v>28766.924424484</v>
      </c>
      <c r="BS174">
        <f t="shared" si="114"/>
        <v>8.399584332936602E-09</v>
      </c>
      <c r="BU174" s="4">
        <v>5.6E-10</v>
      </c>
      <c r="BV174" s="4">
        <v>1.63031935692</v>
      </c>
      <c r="BW174" s="4">
        <v>15720.8387848784</v>
      </c>
      <c r="BX174">
        <f t="shared" si="115"/>
        <v>-1.3571471554599755E-10</v>
      </c>
      <c r="CT174" s="4">
        <v>1.46E-08</v>
      </c>
      <c r="CU174" s="4">
        <v>2.63664516309</v>
      </c>
      <c r="CV174" s="4">
        <v>2.857070832</v>
      </c>
      <c r="CW174">
        <f t="shared" si="117"/>
        <v>2.9136478876008434E-09</v>
      </c>
      <c r="CX174">
        <f t="shared" si="118"/>
        <v>2.913628330310518E-09</v>
      </c>
      <c r="CY174">
        <f t="shared" si="119"/>
        <v>2.9136283303012677E-09</v>
      </c>
      <c r="CZ174">
        <f t="shared" si="120"/>
        <v>2.9136283303012677E-09</v>
      </c>
      <c r="DB174" s="4">
        <v>1.08E-09</v>
      </c>
      <c r="DC174" s="4">
        <v>1.03796693383</v>
      </c>
      <c r="DD174" s="4">
        <v>488.5889840402</v>
      </c>
      <c r="DE174">
        <f t="shared" si="121"/>
        <v>9.207393117111837E-10</v>
      </c>
      <c r="DF174">
        <f t="shared" si="122"/>
        <v>9.208712498115905E-10</v>
      </c>
      <c r="DG174">
        <f t="shared" si="123"/>
        <v>9.208712498744571E-10</v>
      </c>
      <c r="DH174">
        <f t="shared" si="124"/>
        <v>9.208712498744571E-10</v>
      </c>
      <c r="GL174" s="4">
        <v>2.6333E-07</v>
      </c>
      <c r="GM174" s="4">
        <v>3.01556008632</v>
      </c>
      <c r="GN174" s="4">
        <v>365.0011565867</v>
      </c>
      <c r="GO174">
        <f t="shared" si="129"/>
        <v>9.690683986518019E-09</v>
      </c>
      <c r="GP174">
        <f t="shared" si="130"/>
        <v>9.644725944140194E-09</v>
      </c>
      <c r="GQ174">
        <f t="shared" si="131"/>
        <v>9.6447259222409E-09</v>
      </c>
      <c r="GR174">
        <f t="shared" si="132"/>
        <v>9.6447259222409E-09</v>
      </c>
      <c r="GT174" s="4">
        <v>3.304E-08</v>
      </c>
      <c r="GU174" s="4">
        <v>1.49289552229</v>
      </c>
      <c r="GV174" s="4">
        <v>1505.6932770074</v>
      </c>
      <c r="GW174">
        <f t="shared" si="133"/>
        <v>1.5934850343893913E-08</v>
      </c>
      <c r="GX174">
        <f t="shared" si="134"/>
        <v>1.5955698140362462E-08</v>
      </c>
      <c r="GY174">
        <f t="shared" si="135"/>
        <v>1.5955698150256316E-08</v>
      </c>
      <c r="GZ174">
        <f t="shared" si="136"/>
        <v>1.5955698150256316E-08</v>
      </c>
    </row>
    <row r="175" spans="13:208" ht="12.75">
      <c r="M175" s="4">
        <v>1.883E-08</v>
      </c>
      <c r="N175" s="4">
        <v>1.90364058477</v>
      </c>
      <c r="O175" s="4">
        <v>15.252471185</v>
      </c>
      <c r="P175">
        <f t="shared" si="110"/>
        <v>1.399353622334297E-08</v>
      </c>
      <c r="R175" s="4">
        <v>1.6E-09</v>
      </c>
      <c r="S175" s="4">
        <v>1.68164180475</v>
      </c>
      <c r="T175" s="4">
        <v>15110.4661198662</v>
      </c>
      <c r="U175">
        <f t="shared" si="111"/>
        <v>-1.453297559063083E-09</v>
      </c>
      <c r="AQ175" s="4">
        <v>8.7E-10</v>
      </c>
      <c r="AR175" s="4">
        <v>0.26630214764</v>
      </c>
      <c r="AS175" s="4">
        <v>31441.6775697568</v>
      </c>
      <c r="AT175">
        <f t="shared" si="113"/>
        <v>6.994688654355541E-10</v>
      </c>
      <c r="BP175" s="4">
        <v>6.92E-09</v>
      </c>
      <c r="BQ175" s="4">
        <v>0.61650089011</v>
      </c>
      <c r="BR175" s="4">
        <v>11403.676995575</v>
      </c>
      <c r="BS175">
        <f t="shared" si="114"/>
        <v>1.8270826182996504E-09</v>
      </c>
      <c r="BU175" s="4">
        <v>5.5E-10</v>
      </c>
      <c r="BV175" s="4">
        <v>0.24926735018</v>
      </c>
      <c r="BW175" s="4">
        <v>15110.4661198662</v>
      </c>
      <c r="BX175">
        <f t="shared" si="115"/>
        <v>1.589310653610402E-10</v>
      </c>
      <c r="CT175" s="4">
        <v>1.388E-08</v>
      </c>
      <c r="CU175" s="4">
        <v>2.10598045632</v>
      </c>
      <c r="CV175" s="4">
        <v>3.9321532631</v>
      </c>
      <c r="CW175">
        <f t="shared" si="117"/>
        <v>-6.587936227436146E-09</v>
      </c>
      <c r="CX175">
        <f t="shared" si="118"/>
        <v>-6.587913242000559E-09</v>
      </c>
      <c r="CY175">
        <f t="shared" si="119"/>
        <v>-6.5879132419896645E-09</v>
      </c>
      <c r="CZ175">
        <f t="shared" si="120"/>
        <v>-6.5879132419896645E-09</v>
      </c>
      <c r="DB175" s="4">
        <v>1.08E-09</v>
      </c>
      <c r="DC175" s="4">
        <v>2.1037848588</v>
      </c>
      <c r="DD175" s="4">
        <v>494.5268748734</v>
      </c>
      <c r="DE175">
        <f t="shared" si="121"/>
        <v>-3.5326876958793394E-10</v>
      </c>
      <c r="DF175">
        <f t="shared" si="122"/>
        <v>-3.5351025042009006E-10</v>
      </c>
      <c r="DG175">
        <f t="shared" si="123"/>
        <v>-3.5351025053471584E-10</v>
      </c>
      <c r="DH175">
        <f t="shared" si="124"/>
        <v>-3.5351025053471584E-10</v>
      </c>
      <c r="GL175" s="4">
        <v>2.2355E-07</v>
      </c>
      <c r="GM175" s="4">
        <v>3.92220883921</v>
      </c>
      <c r="GN175" s="4">
        <v>5.1078094307</v>
      </c>
      <c r="GO175">
        <f t="shared" si="129"/>
        <v>1.6208190288955244E-07</v>
      </c>
      <c r="GP175">
        <f t="shared" si="130"/>
        <v>1.6208227916450842E-07</v>
      </c>
      <c r="GQ175">
        <f t="shared" si="131"/>
        <v>1.6208227916468672E-07</v>
      </c>
      <c r="GR175">
        <f t="shared" si="132"/>
        <v>1.6208227916468672E-07</v>
      </c>
      <c r="GT175" s="4">
        <v>3.976E-08</v>
      </c>
      <c r="GU175" s="4">
        <v>2.42476188945</v>
      </c>
      <c r="GV175" s="4">
        <v>106.0135355254</v>
      </c>
      <c r="GW175">
        <f t="shared" si="133"/>
        <v>-3.331925652818652E-08</v>
      </c>
      <c r="GX175">
        <f t="shared" si="134"/>
        <v>-3.3318155995058494E-08</v>
      </c>
      <c r="GY175">
        <f t="shared" si="135"/>
        <v>-3.331815599453556E-08</v>
      </c>
      <c r="GZ175">
        <f t="shared" si="136"/>
        <v>-3.331815599453556E-08</v>
      </c>
    </row>
    <row r="176" spans="13:208" ht="12.75">
      <c r="M176" s="4">
        <v>1.816E-08</v>
      </c>
      <c r="N176" s="4">
        <v>3.68083868442</v>
      </c>
      <c r="O176" s="4">
        <v>15110.4661198662</v>
      </c>
      <c r="P176">
        <f t="shared" si="110"/>
        <v>-5.752094803607547E-11</v>
      </c>
      <c r="R176" s="4">
        <v>1.58E-09</v>
      </c>
      <c r="S176" s="4">
        <v>0.13519771874</v>
      </c>
      <c r="T176" s="4">
        <v>13095.8426650774</v>
      </c>
      <c r="U176">
        <f t="shared" si="111"/>
        <v>2.057120157062477E-10</v>
      </c>
      <c r="AQ176" s="4">
        <v>7.7E-10</v>
      </c>
      <c r="AR176" s="4">
        <v>2.25530954137</v>
      </c>
      <c r="AS176" s="4">
        <v>5235.3285382367</v>
      </c>
      <c r="AT176">
        <f t="shared" si="113"/>
        <v>-3.6022014040067355E-10</v>
      </c>
      <c r="BP176" s="4">
        <v>7E-09</v>
      </c>
      <c r="BQ176" s="4">
        <v>3.40901167143</v>
      </c>
      <c r="BR176" s="4">
        <v>7.1135470008</v>
      </c>
      <c r="BS176">
        <f t="shared" si="114"/>
        <v>-6.970981568680603E-09</v>
      </c>
      <c r="BU176" s="4">
        <v>6.1E-10</v>
      </c>
      <c r="BV176" s="4">
        <v>5.93059279661</v>
      </c>
      <c r="BW176" s="4">
        <v>12539.853380183</v>
      </c>
      <c r="BX176">
        <f t="shared" si="115"/>
        <v>5.866633495861843E-10</v>
      </c>
      <c r="CT176" s="4">
        <v>1.352E-08</v>
      </c>
      <c r="CU176" s="4">
        <v>0.55618245459</v>
      </c>
      <c r="CV176" s="4">
        <v>0.6543913058</v>
      </c>
      <c r="CW176">
        <f t="shared" si="117"/>
        <v>-4.5353317505997293E-10</v>
      </c>
      <c r="CX176">
        <f t="shared" si="118"/>
        <v>-4.5352894419127553E-10</v>
      </c>
      <c r="CY176">
        <f t="shared" si="119"/>
        <v>-4.535289441892593E-10</v>
      </c>
      <c r="CZ176">
        <f t="shared" si="120"/>
        <v>-4.535289441892593E-10</v>
      </c>
      <c r="DB176" s="4">
        <v>1.06E-09</v>
      </c>
      <c r="DC176" s="4">
        <v>0.87068583107</v>
      </c>
      <c r="DD176" s="4">
        <v>1059.3819301892</v>
      </c>
      <c r="DE176">
        <f t="shared" si="121"/>
        <v>-4.520438129195081E-10</v>
      </c>
      <c r="DF176">
        <f t="shared" si="122"/>
        <v>-4.515577610831964E-10</v>
      </c>
      <c r="DG176">
        <f t="shared" si="123"/>
        <v>-4.515577608529324E-10</v>
      </c>
      <c r="DH176">
        <f t="shared" si="124"/>
        <v>-4.515577608529324E-10</v>
      </c>
      <c r="GL176" s="4">
        <v>2.2498E-07</v>
      </c>
      <c r="GM176" s="4">
        <v>4.03487494425</v>
      </c>
      <c r="GN176" s="4">
        <v>19.1224551112</v>
      </c>
      <c r="GO176">
        <f t="shared" si="129"/>
        <v>-6.306451378532686E-08</v>
      </c>
      <c r="GP176">
        <f t="shared" si="130"/>
        <v>-6.306253782576185E-08</v>
      </c>
      <c r="GQ176">
        <f t="shared" si="131"/>
        <v>-6.306253782482274E-08</v>
      </c>
      <c r="GR176">
        <f t="shared" si="132"/>
        <v>-6.306253782482274E-08</v>
      </c>
      <c r="GT176" s="4">
        <v>4.217E-08</v>
      </c>
      <c r="GU176" s="4">
        <v>4.21677652639</v>
      </c>
      <c r="GV176" s="4">
        <v>1052.2683831884</v>
      </c>
      <c r="GW176">
        <f t="shared" si="133"/>
        <v>3.556605535757126E-08</v>
      </c>
      <c r="GX176">
        <f t="shared" si="134"/>
        <v>3.555464311815271E-08</v>
      </c>
      <c r="GY176">
        <f t="shared" si="135"/>
        <v>3.555464311274943E-08</v>
      </c>
      <c r="GZ176">
        <f t="shared" si="136"/>
        <v>3.555464311274943E-08</v>
      </c>
    </row>
    <row r="177" spans="13:208" ht="12.75">
      <c r="M177" s="4">
        <v>1.701E-08</v>
      </c>
      <c r="N177" s="4">
        <v>4.4110589538</v>
      </c>
      <c r="O177" s="4">
        <v>110.2063212194</v>
      </c>
      <c r="P177">
        <f t="shared" si="110"/>
        <v>-1.2827122154069639E-08</v>
      </c>
      <c r="R177" s="4">
        <v>1.83E-09</v>
      </c>
      <c r="S177" s="4">
        <v>0.56281322071</v>
      </c>
      <c r="T177" s="4">
        <v>13517.8701062334</v>
      </c>
      <c r="U177">
        <f t="shared" si="111"/>
        <v>1.7898691231685387E-09</v>
      </c>
      <c r="AQ177" s="4">
        <v>7.6E-10</v>
      </c>
      <c r="AR177" s="4">
        <v>1.09869730846</v>
      </c>
      <c r="AS177" s="4">
        <v>12903.9659631792</v>
      </c>
      <c r="AT177">
        <f t="shared" si="113"/>
        <v>-3.1316146626118583E-10</v>
      </c>
      <c r="BP177" s="4">
        <v>7.26E-09</v>
      </c>
      <c r="BQ177" s="4">
        <v>0.04243053594</v>
      </c>
      <c r="BR177" s="4">
        <v>5481.2549188676</v>
      </c>
      <c r="BS177">
        <f t="shared" si="114"/>
        <v>2.0799382547331345E-09</v>
      </c>
      <c r="BU177" s="4">
        <v>5.5E-10</v>
      </c>
      <c r="BV177" s="4">
        <v>4.84298966314</v>
      </c>
      <c r="BW177" s="4">
        <v>13095.8426650774</v>
      </c>
      <c r="BX177">
        <f t="shared" si="115"/>
        <v>5.449834968335608E-10</v>
      </c>
      <c r="CT177" s="4">
        <v>1.668E-08</v>
      </c>
      <c r="CU177" s="4">
        <v>2.77543377384</v>
      </c>
      <c r="CV177" s="4">
        <v>16.1535096946</v>
      </c>
      <c r="CW177">
        <f t="shared" si="117"/>
        <v>1.1785008714341221E-08</v>
      </c>
      <c r="CX177">
        <f t="shared" si="118"/>
        <v>1.1784917479647259E-08</v>
      </c>
      <c r="CY177">
        <f t="shared" si="119"/>
        <v>1.1784917479603979E-08</v>
      </c>
      <c r="CZ177">
        <f t="shared" si="120"/>
        <v>1.1784917479603979E-08</v>
      </c>
      <c r="DB177" s="4">
        <v>9.7E-10</v>
      </c>
      <c r="DC177" s="4">
        <v>0.74486741478</v>
      </c>
      <c r="DD177" s="4">
        <v>485.9288551643</v>
      </c>
      <c r="DE177">
        <f t="shared" si="121"/>
        <v>-8.718710248153266E-10</v>
      </c>
      <c r="DF177">
        <f t="shared" si="122"/>
        <v>-8.717721548737927E-10</v>
      </c>
      <c r="DG177">
        <f t="shared" si="123"/>
        <v>-8.717721548267911E-10</v>
      </c>
      <c r="DH177">
        <f t="shared" si="124"/>
        <v>-8.717721548267911E-10</v>
      </c>
      <c r="GL177" s="4">
        <v>2.2885E-07</v>
      </c>
      <c r="GM177" s="4">
        <v>1.58977064672</v>
      </c>
      <c r="GN177" s="4">
        <v>189.3931538018</v>
      </c>
      <c r="GO177">
        <f t="shared" si="129"/>
        <v>1.7141148580997606E-07</v>
      </c>
      <c r="GP177">
        <f t="shared" si="130"/>
        <v>1.714252254499821E-07</v>
      </c>
      <c r="GQ177">
        <f t="shared" si="131"/>
        <v>1.7142522545649738E-07</v>
      </c>
      <c r="GR177">
        <f t="shared" si="132"/>
        <v>1.7142522545649738E-07</v>
      </c>
      <c r="GT177" s="4">
        <v>3.294E-08</v>
      </c>
      <c r="GU177" s="4">
        <v>0.42088065654</v>
      </c>
      <c r="GV177" s="4">
        <v>22.633917249</v>
      </c>
      <c r="GW177">
        <f t="shared" si="133"/>
        <v>1.6642215415221537E-10</v>
      </c>
      <c r="GX177">
        <f t="shared" si="134"/>
        <v>1.6677888247235289E-10</v>
      </c>
      <c r="GY177">
        <f t="shared" si="135"/>
        <v>1.6677888264180494E-10</v>
      </c>
      <c r="GZ177">
        <f t="shared" si="136"/>
        <v>1.6677888264180494E-10</v>
      </c>
    </row>
    <row r="178" spans="13:208" ht="12.75">
      <c r="M178" s="4">
        <v>1.99E-08</v>
      </c>
      <c r="N178" s="4">
        <v>3.93295788548</v>
      </c>
      <c r="O178" s="4">
        <v>6206.8097787158</v>
      </c>
      <c r="P178">
        <f t="shared" si="110"/>
        <v>1.9354830502236823E-08</v>
      </c>
      <c r="R178" s="4">
        <v>1.79E-09</v>
      </c>
      <c r="S178" s="4">
        <v>3.58450811616</v>
      </c>
      <c r="T178" s="4">
        <v>87.30820453981</v>
      </c>
      <c r="U178">
        <f t="shared" si="111"/>
        <v>-1.5027499655098313E-09</v>
      </c>
      <c r="AQ178" s="4">
        <v>5.8E-10</v>
      </c>
      <c r="AR178" s="4">
        <v>4.28246138307</v>
      </c>
      <c r="AS178" s="4">
        <v>12559.038152982</v>
      </c>
      <c r="AT178">
        <f t="shared" si="113"/>
        <v>-3.571028917813453E-10</v>
      </c>
      <c r="BP178" s="4">
        <v>5.57E-09</v>
      </c>
      <c r="BQ178" s="4">
        <v>4.78317696534</v>
      </c>
      <c r="BR178" s="4">
        <v>20199.094959633</v>
      </c>
      <c r="BS178">
        <f t="shared" si="114"/>
        <v>5.5327208235133635E-09</v>
      </c>
      <c r="BU178" s="4">
        <v>6.7E-10</v>
      </c>
      <c r="BV178" s="4">
        <v>6.11690589247</v>
      </c>
      <c r="BW178" s="4">
        <v>8662.240323563</v>
      </c>
      <c r="BX178">
        <f t="shared" si="115"/>
        <v>5.426815836225481E-10</v>
      </c>
      <c r="CT178" s="4">
        <v>1.338E-08</v>
      </c>
      <c r="CU178" s="4">
        <v>0.37643611305</v>
      </c>
      <c r="CV178" s="4">
        <v>14.0146456805</v>
      </c>
      <c r="CW178">
        <f t="shared" si="117"/>
        <v>2.8130082900798536E-09</v>
      </c>
      <c r="CX178">
        <f t="shared" si="118"/>
        <v>2.813096006537859E-09</v>
      </c>
      <c r="CY178">
        <f t="shared" si="119"/>
        <v>2.813096006579499E-09</v>
      </c>
      <c r="CZ178">
        <f t="shared" si="120"/>
        <v>2.813096006579499E-09</v>
      </c>
      <c r="DB178" s="4">
        <v>9.5E-10</v>
      </c>
      <c r="DC178" s="4">
        <v>5.54259914856</v>
      </c>
      <c r="DD178" s="4">
        <v>497.1870037493</v>
      </c>
      <c r="DE178">
        <f t="shared" si="121"/>
        <v>5.933224685327905E-10</v>
      </c>
      <c r="DF178">
        <f t="shared" si="122"/>
        <v>5.931459512993127E-10</v>
      </c>
      <c r="DG178">
        <f t="shared" si="123"/>
        <v>5.931459512156232E-10</v>
      </c>
      <c r="DH178">
        <f t="shared" si="124"/>
        <v>5.931459512156232E-10</v>
      </c>
      <c r="GL178" s="4">
        <v>2.652E-07</v>
      </c>
      <c r="GM178" s="4">
        <v>3.61427038042</v>
      </c>
      <c r="GN178" s="4">
        <v>367.9701020033</v>
      </c>
      <c r="GO178">
        <f t="shared" si="129"/>
        <v>2.392119772744997E-07</v>
      </c>
      <c r="GP178">
        <f t="shared" si="130"/>
        <v>2.3923213176312693E-07</v>
      </c>
      <c r="GQ178">
        <f t="shared" si="131"/>
        <v>2.3923213177270343E-07</v>
      </c>
      <c r="GR178">
        <f t="shared" si="132"/>
        <v>2.3923213177270343E-07</v>
      </c>
      <c r="GT178" s="4">
        <v>3.615E-08</v>
      </c>
      <c r="GU178" s="4">
        <v>3.68096122231</v>
      </c>
      <c r="GV178" s="4">
        <v>494.5268748734</v>
      </c>
      <c r="GW178">
        <f t="shared" si="133"/>
        <v>3.423611601138478E-08</v>
      </c>
      <c r="GX178">
        <f t="shared" si="134"/>
        <v>3.423336873370317E-08</v>
      </c>
      <c r="GY178">
        <f t="shared" si="135"/>
        <v>3.4233368732398596E-08</v>
      </c>
      <c r="GZ178">
        <f t="shared" si="136"/>
        <v>3.4233368732398596E-08</v>
      </c>
    </row>
    <row r="179" spans="13:208" ht="12.75">
      <c r="M179" s="4">
        <v>2.103E-08</v>
      </c>
      <c r="N179" s="4">
        <v>0.75354917468</v>
      </c>
      <c r="O179" s="4">
        <v>13521.7514415914</v>
      </c>
      <c r="P179">
        <f t="shared" si="110"/>
        <v>1.9777795109265832E-08</v>
      </c>
      <c r="R179" s="4">
        <v>1.52E-09</v>
      </c>
      <c r="S179" s="4">
        <v>2.84070476818</v>
      </c>
      <c r="T179" s="4">
        <v>5650.2921106782</v>
      </c>
      <c r="U179">
        <f t="shared" si="111"/>
        <v>-1.370528605913925E-09</v>
      </c>
      <c r="AQ179" s="4">
        <v>6.4E-10</v>
      </c>
      <c r="AR179" s="4">
        <v>5.51112830114</v>
      </c>
      <c r="AS179" s="4">
        <v>173904.651700853</v>
      </c>
      <c r="AT179">
        <f t="shared" si="113"/>
        <v>-1.1180021808789072E-10</v>
      </c>
      <c r="BP179" s="4">
        <v>6.49E-09</v>
      </c>
      <c r="BQ179" s="4">
        <v>1.04027912958</v>
      </c>
      <c r="BR179" s="4">
        <v>6062.6632075526</v>
      </c>
      <c r="BS179">
        <f t="shared" si="114"/>
        <v>5.098202679978208E-09</v>
      </c>
      <c r="BU179" s="4">
        <v>5.4E-10</v>
      </c>
      <c r="BV179" s="4">
        <v>5.73750638571</v>
      </c>
      <c r="BW179" s="4">
        <v>3634.6210245184</v>
      </c>
      <c r="BX179">
        <f t="shared" si="115"/>
        <v>-6.011407077493721E-11</v>
      </c>
      <c r="CT179" s="4">
        <v>1.218E-08</v>
      </c>
      <c r="CU179" s="4">
        <v>0.7345643475</v>
      </c>
      <c r="CV179" s="4">
        <v>426.598190876</v>
      </c>
      <c r="CW179">
        <f t="shared" si="117"/>
        <v>1.1914438751632105E-08</v>
      </c>
      <c r="CX179">
        <f t="shared" si="118"/>
        <v>1.191392218267122E-08</v>
      </c>
      <c r="CY179">
        <f t="shared" si="119"/>
        <v>1.191392218242597E-08</v>
      </c>
      <c r="CZ179">
        <f t="shared" si="120"/>
        <v>1.191392218242597E-08</v>
      </c>
      <c r="DB179" s="4">
        <v>8.5E-10</v>
      </c>
      <c r="DC179" s="4">
        <v>3.16062141266</v>
      </c>
      <c r="DD179" s="4">
        <v>522.5774180938</v>
      </c>
      <c r="DE179">
        <f t="shared" si="121"/>
        <v>4.958986977167269E-10</v>
      </c>
      <c r="DF179">
        <f t="shared" si="122"/>
        <v>4.960712979597053E-10</v>
      </c>
      <c r="DG179">
        <f t="shared" si="123"/>
        <v>4.960712980419415E-10</v>
      </c>
      <c r="DH179">
        <f t="shared" si="124"/>
        <v>4.960712980419415E-10</v>
      </c>
      <c r="GL179" s="4">
        <v>2.5496E-07</v>
      </c>
      <c r="GM179" s="4">
        <v>2.43810518614</v>
      </c>
      <c r="GN179" s="4">
        <v>351.8165923087</v>
      </c>
      <c r="GO179">
        <f t="shared" si="129"/>
        <v>-2.4282910274660103E-07</v>
      </c>
      <c r="GP179">
        <f t="shared" si="130"/>
        <v>-2.4281601817508357E-07</v>
      </c>
      <c r="GQ179">
        <f t="shared" si="131"/>
        <v>-2.4281601816886084E-07</v>
      </c>
      <c r="GR179">
        <f t="shared" si="132"/>
        <v>-2.4281601816886084E-07</v>
      </c>
      <c r="GT179" s="4">
        <v>3.23E-08</v>
      </c>
      <c r="GU179" s="4">
        <v>5.10786091356</v>
      </c>
      <c r="GV179" s="4">
        <v>69.1525242748</v>
      </c>
      <c r="GW179">
        <f t="shared" si="133"/>
        <v>3.4584570499496333E-09</v>
      </c>
      <c r="GX179">
        <f t="shared" si="134"/>
        <v>3.4573944561792455E-09</v>
      </c>
      <c r="GY179">
        <f t="shared" si="135"/>
        <v>3.4573944556717582E-09</v>
      </c>
      <c r="GZ179">
        <f t="shared" si="136"/>
        <v>3.4573944556717582E-09</v>
      </c>
    </row>
    <row r="180" spans="13:208" ht="12.75">
      <c r="M180" s="4">
        <v>1.774E-08</v>
      </c>
      <c r="N180" s="4">
        <v>0.48747535361</v>
      </c>
      <c r="O180" s="4">
        <v>1551.045222648</v>
      </c>
      <c r="P180">
        <f t="shared" si="110"/>
        <v>-1.91510904888667E-09</v>
      </c>
      <c r="R180" s="4">
        <v>1.82E-09</v>
      </c>
      <c r="S180" s="4">
        <v>0.44065530624</v>
      </c>
      <c r="T180" s="4">
        <v>17253.0411076895</v>
      </c>
      <c r="U180">
        <f t="shared" si="111"/>
        <v>-3.4403042975987495E-10</v>
      </c>
      <c r="AQ180" s="4">
        <v>5.6E-10</v>
      </c>
      <c r="AR180" s="4">
        <v>2.60133794851</v>
      </c>
      <c r="AS180" s="4">
        <v>73188.3759784421</v>
      </c>
      <c r="AT180">
        <f t="shared" si="113"/>
        <v>5.333906484680152E-10</v>
      </c>
      <c r="BP180" s="4">
        <v>6.33E-09</v>
      </c>
      <c r="BQ180" s="4">
        <v>5.70229959167</v>
      </c>
      <c r="BR180" s="4">
        <v>45892.7304331569</v>
      </c>
      <c r="BS180">
        <f t="shared" si="114"/>
        <v>-1.8240079983373494E-09</v>
      </c>
      <c r="BU180" s="4">
        <v>7.4E-10</v>
      </c>
      <c r="BV180" s="4">
        <v>1.05466745829</v>
      </c>
      <c r="BW180" s="4">
        <v>16460.3335295249</v>
      </c>
      <c r="BX180">
        <f t="shared" si="115"/>
        <v>-3.835072616494087E-10</v>
      </c>
      <c r="CT180" s="4">
        <v>1.531E-08</v>
      </c>
      <c r="CU180" s="4">
        <v>4.54891769768</v>
      </c>
      <c r="CV180" s="4">
        <v>526.722019678</v>
      </c>
      <c r="CW180">
        <f t="shared" si="117"/>
        <v>1.2670485492191137E-08</v>
      </c>
      <c r="CX180">
        <f t="shared" si="118"/>
        <v>1.2672650952612547E-08</v>
      </c>
      <c r="CY180">
        <f t="shared" si="119"/>
        <v>1.2672650953636077E-08</v>
      </c>
      <c r="CZ180">
        <f t="shared" si="120"/>
        <v>1.2672650953636077E-08</v>
      </c>
      <c r="DB180" s="4">
        <v>9.7E-10</v>
      </c>
      <c r="DC180" s="4">
        <v>6.05634803604</v>
      </c>
      <c r="DD180" s="4">
        <v>482.9599097477</v>
      </c>
      <c r="DE180">
        <f t="shared" si="121"/>
        <v>9.162314888885552E-10</v>
      </c>
      <c r="DF180">
        <f t="shared" si="122"/>
        <v>9.163050567297019E-10</v>
      </c>
      <c r="DG180">
        <f t="shared" si="123"/>
        <v>9.163050567645805E-10</v>
      </c>
      <c r="DH180">
        <f t="shared" si="124"/>
        <v>9.163050567645805E-10</v>
      </c>
      <c r="GL180" s="4">
        <v>1.9111E-07</v>
      </c>
      <c r="GM180" s="4">
        <v>2.59694457001</v>
      </c>
      <c r="GN180" s="4">
        <v>2080.6308247406</v>
      </c>
      <c r="GO180">
        <f t="shared" si="129"/>
        <v>-8.981799605972668E-08</v>
      </c>
      <c r="GP180">
        <f t="shared" si="130"/>
        <v>-8.965001707162648E-08</v>
      </c>
      <c r="GQ180">
        <f t="shared" si="131"/>
        <v>-8.965001699180523E-08</v>
      </c>
      <c r="GR180">
        <f t="shared" si="132"/>
        <v>-8.965001699180523E-08</v>
      </c>
      <c r="GT180" s="4">
        <v>3.28E-08</v>
      </c>
      <c r="GU180" s="4">
        <v>3.62226152032</v>
      </c>
      <c r="GV180" s="4">
        <v>531.1754378029</v>
      </c>
      <c r="GW180">
        <f aca="true" t="shared" si="137" ref="GW180:GW242">GT180*COS(GU180+GV180*$C$53)</f>
        <v>-5.58323448881541E-09</v>
      </c>
      <c r="GX180">
        <f aca="true" t="shared" si="138" ref="GX180:GX242">GT180*COS(GU180+GV180*$C$74)</f>
        <v>-5.575019700458836E-09</v>
      </c>
      <c r="GY180">
        <f aca="true" t="shared" si="139" ref="GY180:GY242">GT180*COS(GU180+GV180*$C$95)</f>
        <v>-5.5750196965783855E-09</v>
      </c>
      <c r="GZ180">
        <f aca="true" t="shared" si="140" ref="GZ180:GZ242">GT180*COS(GU180+GV180*$C$116)</f>
        <v>-5.5750196965783855E-09</v>
      </c>
    </row>
    <row r="181" spans="13:208" ht="12.75">
      <c r="M181" s="4">
        <v>1.882E-08</v>
      </c>
      <c r="N181" s="4">
        <v>0.86684493432</v>
      </c>
      <c r="O181" s="4">
        <v>22003.9146348698</v>
      </c>
      <c r="P181">
        <f t="shared" si="110"/>
        <v>-1.8604872944095252E-08</v>
      </c>
      <c r="R181" s="4">
        <v>1.6E-09</v>
      </c>
      <c r="S181" s="4">
        <v>5.95767264171</v>
      </c>
      <c r="T181" s="4">
        <v>4701.1165017084</v>
      </c>
      <c r="U181">
        <f t="shared" si="111"/>
        <v>-1.4358791845934294E-09</v>
      </c>
      <c r="AQ181" s="4">
        <v>5.5E-10</v>
      </c>
      <c r="AR181" s="4">
        <v>5.81483150022</v>
      </c>
      <c r="AS181" s="4">
        <v>143233.51002162</v>
      </c>
      <c r="AT181">
        <f t="shared" si="113"/>
        <v>1.3248284432273305E-10</v>
      </c>
      <c r="BP181" s="4">
        <v>5.92E-09</v>
      </c>
      <c r="BQ181" s="4">
        <v>6.11836729658</v>
      </c>
      <c r="BR181" s="4">
        <v>9623.6882766912</v>
      </c>
      <c r="BS181">
        <f t="shared" si="114"/>
        <v>5.830533733460627E-09</v>
      </c>
      <c r="BU181" s="4">
        <v>5.3E-10</v>
      </c>
      <c r="BV181" s="4">
        <v>2.29084335688</v>
      </c>
      <c r="BW181" s="4">
        <v>16062.1845261168</v>
      </c>
      <c r="BX181">
        <f t="shared" si="115"/>
        <v>1.2655757706060583E-10</v>
      </c>
      <c r="CT181" s="4">
        <v>1.61E-08</v>
      </c>
      <c r="CU181" s="4">
        <v>3.40993944436</v>
      </c>
      <c r="CV181" s="4">
        <v>403.1341922245</v>
      </c>
      <c r="CW181">
        <f t="shared" si="117"/>
        <v>-1.7328429129230904E-09</v>
      </c>
      <c r="CX181">
        <f t="shared" si="118"/>
        <v>-1.7297553934722699E-09</v>
      </c>
      <c r="CY181">
        <f t="shared" si="119"/>
        <v>-1.729755392001901E-09</v>
      </c>
      <c r="CZ181">
        <f t="shared" si="120"/>
        <v>-1.729755392001901E-09</v>
      </c>
      <c r="DB181" s="4">
        <v>9.5E-10</v>
      </c>
      <c r="DC181" s="4">
        <v>0.2311185273</v>
      </c>
      <c r="DD181" s="4">
        <v>500.1559491659</v>
      </c>
      <c r="DE181">
        <f t="shared" si="121"/>
        <v>1.0773791972286103E-10</v>
      </c>
      <c r="DF181">
        <f t="shared" si="122"/>
        <v>1.0796379671090079E-10</v>
      </c>
      <c r="DG181">
        <f t="shared" si="123"/>
        <v>1.0796379681863279E-10</v>
      </c>
      <c r="DH181">
        <f t="shared" si="124"/>
        <v>1.0796379681863279E-10</v>
      </c>
      <c r="GL181" s="4">
        <v>1.964E-07</v>
      </c>
      <c r="GM181" s="4">
        <v>6.15701741238</v>
      </c>
      <c r="GN181" s="4">
        <v>35.212274331</v>
      </c>
      <c r="GO181">
        <f t="shared" si="129"/>
        <v>1.1821117352191538E-07</v>
      </c>
      <c r="GP181">
        <f t="shared" si="130"/>
        <v>1.1821381599493617E-07</v>
      </c>
      <c r="GQ181">
        <f t="shared" si="131"/>
        <v>1.1821381599619322E-07</v>
      </c>
      <c r="GR181">
        <f t="shared" si="132"/>
        <v>1.1821381599619322E-07</v>
      </c>
      <c r="GT181" s="4">
        <v>3.337E-08</v>
      </c>
      <c r="GU181" s="4">
        <v>2.7250287632</v>
      </c>
      <c r="GV181" s="4">
        <v>481.4754370394</v>
      </c>
      <c r="GW181">
        <f t="shared" si="137"/>
        <v>-2.851744812761308E-08</v>
      </c>
      <c r="GX181">
        <f t="shared" si="138"/>
        <v>-2.8513455096893185E-08</v>
      </c>
      <c r="GY181">
        <f t="shared" si="139"/>
        <v>-2.851345509499325E-08</v>
      </c>
      <c r="GZ181">
        <f t="shared" si="140"/>
        <v>-2.851345509499325E-08</v>
      </c>
    </row>
    <row r="182" spans="13:208" ht="12.75">
      <c r="M182" s="4">
        <v>1.924E-08</v>
      </c>
      <c r="N182" s="4">
        <v>1.22898324132</v>
      </c>
      <c r="O182" s="4">
        <v>709.9330485583</v>
      </c>
      <c r="P182">
        <f t="shared" si="110"/>
        <v>-5.930998242681308E-09</v>
      </c>
      <c r="R182" s="4">
        <v>1.42E-09</v>
      </c>
      <c r="S182" s="4">
        <v>1.4629013752</v>
      </c>
      <c r="T182" s="4">
        <v>11087.2851259184</v>
      </c>
      <c r="U182">
        <f t="shared" si="111"/>
        <v>1.012645578881451E-10</v>
      </c>
      <c r="AQ182" s="4">
        <v>5.4E-10</v>
      </c>
      <c r="AR182" s="4">
        <v>3.38482031504</v>
      </c>
      <c r="AS182" s="4">
        <v>323049.118787102</v>
      </c>
      <c r="AT182">
        <f t="shared" si="113"/>
        <v>-2.3040920178925198E-10</v>
      </c>
      <c r="BP182" s="4">
        <v>5.23E-09</v>
      </c>
      <c r="BQ182" s="4">
        <v>3.62840021266</v>
      </c>
      <c r="BR182" s="4">
        <v>5333.9002410216</v>
      </c>
      <c r="BS182">
        <f t="shared" si="114"/>
        <v>-3.994310353160732E-09</v>
      </c>
      <c r="BU182" s="4">
        <v>6.4E-10</v>
      </c>
      <c r="BV182" s="4">
        <v>2.13513767927</v>
      </c>
      <c r="BW182" s="4">
        <v>7875.6718636242</v>
      </c>
      <c r="BX182">
        <f t="shared" si="115"/>
        <v>5.872373974324525E-10</v>
      </c>
      <c r="CT182" s="4">
        <v>1.361E-08</v>
      </c>
      <c r="CU182" s="4">
        <v>4.48227243414</v>
      </c>
      <c r="CV182" s="4">
        <v>17.6379824029</v>
      </c>
      <c r="CW182">
        <f t="shared" si="117"/>
        <v>-5.53451361743609E-10</v>
      </c>
      <c r="CX182">
        <f t="shared" si="118"/>
        <v>-5.533365972495861E-10</v>
      </c>
      <c r="CY182">
        <f t="shared" si="119"/>
        <v>-5.533365971947031E-10</v>
      </c>
      <c r="CZ182">
        <f t="shared" si="120"/>
        <v>-5.533365971947031E-10</v>
      </c>
      <c r="DB182" s="4">
        <v>8.4E-10</v>
      </c>
      <c r="DC182" s="4">
        <v>2.64687252518</v>
      </c>
      <c r="DD182" s="4">
        <v>536.8045120954</v>
      </c>
      <c r="DE182">
        <f t="shared" si="121"/>
        <v>8.066136128474053E-10</v>
      </c>
      <c r="DF182">
        <f t="shared" si="122"/>
        <v>8.06553364051366E-10</v>
      </c>
      <c r="DG182">
        <f t="shared" si="123"/>
        <v>8.065533640227658E-10</v>
      </c>
      <c r="DH182">
        <f t="shared" si="124"/>
        <v>8.065533640227658E-10</v>
      </c>
      <c r="GL182" s="4">
        <v>2.5688E-07</v>
      </c>
      <c r="GM182" s="4">
        <v>2.00512719767</v>
      </c>
      <c r="GN182" s="4">
        <v>439.782755154</v>
      </c>
      <c r="GO182">
        <f t="shared" si="129"/>
        <v>-1.8963433941255375E-07</v>
      </c>
      <c r="GP182">
        <f t="shared" si="130"/>
        <v>-1.8959787259565182E-07</v>
      </c>
      <c r="GQ182">
        <f t="shared" si="131"/>
        <v>-1.8959787257831208E-07</v>
      </c>
      <c r="GR182">
        <f t="shared" si="132"/>
        <v>-1.8959787257831208E-07</v>
      </c>
      <c r="GT182" s="4">
        <v>3.187E-08</v>
      </c>
      <c r="GU182" s="4">
        <v>0.08677634706</v>
      </c>
      <c r="GV182" s="4">
        <v>399.5108555021</v>
      </c>
      <c r="GW182">
        <f t="shared" si="137"/>
        <v>-1.8981855109760337E-08</v>
      </c>
      <c r="GX182">
        <f t="shared" si="138"/>
        <v>-1.897696106667854E-08</v>
      </c>
      <c r="GY182">
        <f t="shared" si="139"/>
        <v>-1.8976961064349853E-08</v>
      </c>
      <c r="GZ182">
        <f t="shared" si="140"/>
        <v>-1.8976961064349853E-08</v>
      </c>
    </row>
    <row r="183" spans="13:208" ht="12.75">
      <c r="M183" s="4">
        <v>2.009E-08</v>
      </c>
      <c r="N183" s="4">
        <v>4.6285092198</v>
      </c>
      <c r="O183" s="4">
        <v>6037.244203762</v>
      </c>
      <c r="P183">
        <f t="shared" si="110"/>
        <v>1.942474270283482E-08</v>
      </c>
      <c r="R183" s="4">
        <v>1.42E-09</v>
      </c>
      <c r="S183" s="4">
        <v>2.04464036087</v>
      </c>
      <c r="T183" s="4">
        <v>20426.571092422</v>
      </c>
      <c r="U183">
        <f t="shared" si="111"/>
        <v>1.3686940212759311E-09</v>
      </c>
      <c r="AQ183" s="4">
        <v>3.9E-10</v>
      </c>
      <c r="AR183" s="4">
        <v>3.28500401343</v>
      </c>
      <c r="AS183" s="4">
        <v>71768.5098813254</v>
      </c>
      <c r="AT183">
        <f t="shared" si="113"/>
        <v>3.7054551871714604E-10</v>
      </c>
      <c r="BP183" s="4">
        <v>6.04E-09</v>
      </c>
      <c r="BQ183" s="4">
        <v>5.57734696185</v>
      </c>
      <c r="BR183" s="4">
        <v>10344.2950653858</v>
      </c>
      <c r="BS183">
        <f t="shared" si="114"/>
        <v>-4.8981199948704574E-09</v>
      </c>
      <c r="BU183" s="4">
        <v>6.7E-10</v>
      </c>
      <c r="BV183" s="4">
        <v>0.07096807518</v>
      </c>
      <c r="BW183" s="4">
        <v>14945.3161735544</v>
      </c>
      <c r="BX183">
        <f t="shared" si="115"/>
        <v>-6.317543609853599E-10</v>
      </c>
      <c r="CT183" s="4">
        <v>1.589E-08</v>
      </c>
      <c r="CU183" s="4">
        <v>5.59323020112</v>
      </c>
      <c r="CV183" s="4">
        <v>3302.479391062</v>
      </c>
      <c r="CW183">
        <f t="shared" si="117"/>
        <v>1.0751998219157967E-08</v>
      </c>
      <c r="CX183">
        <f t="shared" si="118"/>
        <v>1.0770472385075025E-08</v>
      </c>
      <c r="CY183">
        <f t="shared" si="119"/>
        <v>1.077047239383043E-08</v>
      </c>
      <c r="CZ183">
        <f t="shared" si="120"/>
        <v>1.077047239383043E-08</v>
      </c>
      <c r="DB183" s="4">
        <v>7.4E-10</v>
      </c>
      <c r="DC183" s="4">
        <v>3.90678924318</v>
      </c>
      <c r="DD183" s="4">
        <v>1019.7644218431</v>
      </c>
      <c r="DE183">
        <f t="shared" si="121"/>
        <v>2.397804811984423E-11</v>
      </c>
      <c r="DF183">
        <f t="shared" si="122"/>
        <v>2.433892564589122E-11</v>
      </c>
      <c r="DG183">
        <f t="shared" si="123"/>
        <v>2.4338925817420014E-11</v>
      </c>
      <c r="DH183">
        <f t="shared" si="124"/>
        <v>2.4338925817420014E-11</v>
      </c>
      <c r="GL183" s="4">
        <v>2.1613E-07</v>
      </c>
      <c r="GM183" s="4">
        <v>3.32354204724</v>
      </c>
      <c r="GN183" s="4">
        <v>119.5069163441</v>
      </c>
      <c r="GO183">
        <f t="shared" si="129"/>
        <v>-1.4917686197239773E-07</v>
      </c>
      <c r="GP183">
        <f t="shared" si="130"/>
        <v>-1.4916791905763885E-07</v>
      </c>
      <c r="GQ183">
        <f t="shared" si="131"/>
        <v>-1.4916791905338925E-07</v>
      </c>
      <c r="GR183">
        <f t="shared" si="132"/>
        <v>-1.4916791905338925E-07</v>
      </c>
      <c r="GT183" s="4">
        <v>3.389E-08</v>
      </c>
      <c r="GU183" s="4">
        <v>1.79454271219</v>
      </c>
      <c r="GV183" s="4">
        <v>1519.920371009</v>
      </c>
      <c r="GW183">
        <f t="shared" si="137"/>
        <v>2.69347863321826E-08</v>
      </c>
      <c r="GX183">
        <f t="shared" si="138"/>
        <v>2.694973729993937E-08</v>
      </c>
      <c r="GY183">
        <f t="shared" si="139"/>
        <v>2.694973730704112E-08</v>
      </c>
      <c r="GZ183">
        <f t="shared" si="140"/>
        <v>2.694973730704112E-08</v>
      </c>
    </row>
    <row r="184" spans="13:208" ht="12.75">
      <c r="M184" s="4">
        <v>1.924E-08</v>
      </c>
      <c r="N184" s="4">
        <v>0.60231842508</v>
      </c>
      <c r="O184" s="4">
        <v>6284.0561710596</v>
      </c>
      <c r="P184">
        <f t="shared" si="110"/>
        <v>1.069725947226213E-08</v>
      </c>
      <c r="R184" s="4">
        <v>1.31E-09</v>
      </c>
      <c r="S184" s="4">
        <v>5.40912137746</v>
      </c>
      <c r="T184" s="4">
        <v>2699.7348193176</v>
      </c>
      <c r="U184">
        <f t="shared" si="111"/>
        <v>-1.2946156782027373E-09</v>
      </c>
      <c r="AQ184" s="4">
        <v>3.9E-10</v>
      </c>
      <c r="AR184" s="4">
        <v>3.1123991069</v>
      </c>
      <c r="AS184" s="4">
        <v>96900.813281291</v>
      </c>
      <c r="AT184">
        <f t="shared" si="113"/>
        <v>2.1737234244633538E-10</v>
      </c>
      <c r="BP184" s="4">
        <v>4.96E-09</v>
      </c>
      <c r="BQ184" s="4">
        <v>2.21023499449</v>
      </c>
      <c r="BR184" s="4">
        <v>1990.745017041</v>
      </c>
      <c r="BS184">
        <f t="shared" si="114"/>
        <v>-1.2314327072253145E-09</v>
      </c>
      <c r="BU184" s="4">
        <v>5.1E-10</v>
      </c>
      <c r="BV184" s="4">
        <v>2.31511194429</v>
      </c>
      <c r="BW184" s="4">
        <v>6262.7205305926</v>
      </c>
      <c r="BX184">
        <f t="shared" si="115"/>
        <v>-4.243589960957951E-10</v>
      </c>
      <c r="CT184" s="4">
        <v>1.132E-08</v>
      </c>
      <c r="CU184" s="4">
        <v>5.6452072536</v>
      </c>
      <c r="CV184" s="4">
        <v>151.0476698429</v>
      </c>
      <c r="CW184">
        <f t="shared" si="117"/>
        <v>-9.827213321181062E-09</v>
      </c>
      <c r="CX184">
        <f t="shared" si="118"/>
        <v>-9.827619364015827E-09</v>
      </c>
      <c r="CY184">
        <f t="shared" si="119"/>
        <v>-9.827619364208709E-09</v>
      </c>
      <c r="CZ184">
        <f t="shared" si="120"/>
        <v>-9.827619364208709E-09</v>
      </c>
      <c r="GL184" s="4">
        <v>2.5389E-07</v>
      </c>
      <c r="GM184" s="4">
        <v>4.74025836522</v>
      </c>
      <c r="GN184" s="4">
        <v>1474.6737883704</v>
      </c>
      <c r="GO184">
        <f t="shared" si="129"/>
        <v>1.0645106612980867E-07</v>
      </c>
      <c r="GP184">
        <f t="shared" si="130"/>
        <v>1.0661367639326715E-07</v>
      </c>
      <c r="GQ184">
        <f t="shared" si="131"/>
        <v>1.0661367647038755E-07</v>
      </c>
      <c r="GR184">
        <f t="shared" si="132"/>
        <v>1.0661367647038755E-07</v>
      </c>
      <c r="GT184" s="4">
        <v>3.179E-08</v>
      </c>
      <c r="GU184" s="4">
        <v>3.40418030121</v>
      </c>
      <c r="GV184" s="4">
        <v>423.6292454594</v>
      </c>
      <c r="GW184">
        <f t="shared" si="137"/>
        <v>1.5019013706984064E-08</v>
      </c>
      <c r="GX184">
        <f t="shared" si="138"/>
        <v>1.502469263296504E-08</v>
      </c>
      <c r="GY184">
        <f t="shared" si="139"/>
        <v>1.5024692635665902E-08</v>
      </c>
      <c r="GZ184">
        <f t="shared" si="140"/>
        <v>1.5024692635665902E-08</v>
      </c>
    </row>
    <row r="185" spans="13:208" ht="12.75">
      <c r="M185" s="4">
        <v>1.596E-08</v>
      </c>
      <c r="N185" s="4">
        <v>3.98332956992</v>
      </c>
      <c r="O185" s="4">
        <v>13916.0191096416</v>
      </c>
      <c r="P185">
        <f t="shared" si="110"/>
        <v>-1.3855423772097977E-08</v>
      </c>
      <c r="R185" s="4">
        <v>1.44E-09</v>
      </c>
      <c r="S185" s="4">
        <v>2.07312090485</v>
      </c>
      <c r="T185" s="4">
        <v>25158.6017197654</v>
      </c>
      <c r="U185">
        <f t="shared" si="111"/>
        <v>1.259900157213595E-09</v>
      </c>
      <c r="BP185" s="4">
        <v>6.91E-09</v>
      </c>
      <c r="BQ185" s="4">
        <v>1.96071732602</v>
      </c>
      <c r="BR185" s="4">
        <v>12416.5885028482</v>
      </c>
      <c r="BS185">
        <f t="shared" si="114"/>
        <v>-4.226230840795238E-09</v>
      </c>
      <c r="BU185" s="4">
        <v>5.7E-10</v>
      </c>
      <c r="BV185" s="4">
        <v>5.77055471237</v>
      </c>
      <c r="BW185" s="4">
        <v>12043.574281889</v>
      </c>
      <c r="BX185">
        <f t="shared" si="115"/>
        <v>4.3345765568685125E-10</v>
      </c>
      <c r="CT185" s="4">
        <v>1.357E-08</v>
      </c>
      <c r="CU185" s="4">
        <v>4.0639903143</v>
      </c>
      <c r="CV185" s="4">
        <v>26.826702943</v>
      </c>
      <c r="CW185">
        <f t="shared" si="117"/>
        <v>-1.3546874655693669E-08</v>
      </c>
      <c r="CX185">
        <f t="shared" si="118"/>
        <v>-1.3546864489960046E-08</v>
      </c>
      <c r="CY185">
        <f t="shared" si="119"/>
        <v>-1.3546864489955227E-08</v>
      </c>
      <c r="CZ185">
        <f t="shared" si="120"/>
        <v>-1.3546864489955227E-08</v>
      </c>
      <c r="GL185" s="4">
        <v>1.8107E-07</v>
      </c>
      <c r="GM185" s="4">
        <v>5.35129342595</v>
      </c>
      <c r="GN185" s="4">
        <v>244.318584075</v>
      </c>
      <c r="GO185">
        <f t="shared" si="129"/>
        <v>3.6359346572512394E-08</v>
      </c>
      <c r="GP185">
        <f t="shared" si="130"/>
        <v>3.6338610291863724E-08</v>
      </c>
      <c r="GQ185">
        <f t="shared" si="131"/>
        <v>3.633861028198215E-08</v>
      </c>
      <c r="GR185">
        <f t="shared" si="132"/>
        <v>3.633861028198215E-08</v>
      </c>
      <c r="GT185" s="4">
        <v>3.154E-08</v>
      </c>
      <c r="GU185" s="4">
        <v>3.69356460843</v>
      </c>
      <c r="GV185" s="4">
        <v>470.2172884544</v>
      </c>
      <c r="GW185">
        <f t="shared" si="137"/>
        <v>2.5662129448791953E-08</v>
      </c>
      <c r="GX185">
        <f t="shared" si="138"/>
        <v>2.56580033189623E-08</v>
      </c>
      <c r="GY185">
        <f t="shared" si="139"/>
        <v>2.5658003317002145E-08</v>
      </c>
      <c r="GZ185">
        <f t="shared" si="140"/>
        <v>2.5658003317002145E-08</v>
      </c>
    </row>
    <row r="186" spans="13:208" ht="12.75">
      <c r="M186" s="4">
        <v>1.664E-08</v>
      </c>
      <c r="N186" s="4">
        <v>4.41939715469</v>
      </c>
      <c r="O186" s="4">
        <v>8662.240323563</v>
      </c>
      <c r="P186">
        <f t="shared" si="110"/>
        <v>7.977329495493869E-09</v>
      </c>
      <c r="R186" s="4">
        <v>1.47E-09</v>
      </c>
      <c r="S186" s="4">
        <v>6.15106982168</v>
      </c>
      <c r="T186" s="4">
        <v>9623.6882766912</v>
      </c>
      <c r="U186">
        <f t="shared" si="111"/>
        <v>1.455334953638977E-09</v>
      </c>
      <c r="BP186" s="4">
        <v>6.4E-09</v>
      </c>
      <c r="BQ186" s="4">
        <v>1.59074172032</v>
      </c>
      <c r="BR186" s="4">
        <v>18319.5365848796</v>
      </c>
      <c r="BS186">
        <f t="shared" si="114"/>
        <v>-5.450668071157939E-09</v>
      </c>
      <c r="BU186" s="4">
        <v>5.6E-10</v>
      </c>
      <c r="BV186" s="4">
        <v>4.41980790431</v>
      </c>
      <c r="BW186" s="4">
        <v>4701.1165017084</v>
      </c>
      <c r="BX186">
        <f t="shared" si="115"/>
        <v>2.3037314589420029E-10</v>
      </c>
      <c r="CT186" s="4">
        <v>1.494E-08</v>
      </c>
      <c r="CU186" s="4">
        <v>4.98692049495</v>
      </c>
      <c r="CV186" s="4">
        <v>666.723989257</v>
      </c>
      <c r="CW186">
        <f t="shared" si="117"/>
        <v>1.2728053034730311E-08</v>
      </c>
      <c r="CX186">
        <f t="shared" si="118"/>
        <v>1.272555674353716E-08</v>
      </c>
      <c r="CY186">
        <f t="shared" si="119"/>
        <v>1.2725556742348332E-08</v>
      </c>
      <c r="CZ186">
        <f t="shared" si="120"/>
        <v>1.2725556742348332E-08</v>
      </c>
      <c r="GL186" s="4">
        <v>2.3295E-07</v>
      </c>
      <c r="GM186" s="4">
        <v>5.93767742799</v>
      </c>
      <c r="GN186" s="4">
        <v>316.3918696566</v>
      </c>
      <c r="GO186">
        <f t="shared" si="129"/>
        <v>1.7866181204219076E-07</v>
      </c>
      <c r="GP186">
        <f t="shared" si="130"/>
        <v>1.7868443984753388E-07</v>
      </c>
      <c r="GQ186">
        <f t="shared" si="131"/>
        <v>1.7868443985827246E-07</v>
      </c>
      <c r="GR186">
        <f t="shared" si="132"/>
        <v>1.7868443985827246E-07</v>
      </c>
      <c r="GT186" s="4">
        <v>3.706E-08</v>
      </c>
      <c r="GU186" s="4">
        <v>2.79048710497</v>
      </c>
      <c r="GV186" s="4">
        <v>462.0229135281</v>
      </c>
      <c r="GW186">
        <f t="shared" si="137"/>
        <v>1.3488759303353988E-08</v>
      </c>
      <c r="GX186">
        <f t="shared" si="138"/>
        <v>1.349638976910977E-08</v>
      </c>
      <c r="GY186">
        <f t="shared" si="139"/>
        <v>1.3496389772735463E-08</v>
      </c>
      <c r="GZ186">
        <f t="shared" si="140"/>
        <v>1.3496389772735463E-08</v>
      </c>
    </row>
    <row r="187" spans="13:208" ht="12.75">
      <c r="M187" s="4">
        <v>1.971E-08</v>
      </c>
      <c r="N187" s="4">
        <v>1.04560500503</v>
      </c>
      <c r="O187" s="4">
        <v>18209.3302636601</v>
      </c>
      <c r="P187">
        <f t="shared" si="110"/>
        <v>8.067473087695725E-09</v>
      </c>
      <c r="R187" s="4">
        <v>1.41E-09</v>
      </c>
      <c r="S187" s="4">
        <v>5.55739979498</v>
      </c>
      <c r="T187" s="4">
        <v>10454.5013866052</v>
      </c>
      <c r="U187">
        <f t="shared" si="111"/>
        <v>1.2301376697402907E-09</v>
      </c>
      <c r="BP187" s="4">
        <v>6.25E-09</v>
      </c>
      <c r="BQ187" s="4">
        <v>3.82362791378</v>
      </c>
      <c r="BR187" s="4">
        <v>13517.8701062334</v>
      </c>
      <c r="BS187">
        <f t="shared" si="114"/>
        <v>-6.224373372299313E-09</v>
      </c>
      <c r="BU187" s="4">
        <v>5.9E-10</v>
      </c>
      <c r="BV187" s="4">
        <v>5.87963500073</v>
      </c>
      <c r="BW187" s="4">
        <v>5331.3574437408</v>
      </c>
      <c r="BX187">
        <f t="shared" si="115"/>
        <v>5.87070720674909E-10</v>
      </c>
      <c r="CT187" s="4">
        <v>1.077E-08</v>
      </c>
      <c r="CU187" s="4">
        <v>4.3091147025</v>
      </c>
      <c r="CV187" s="4">
        <v>0.6331394464</v>
      </c>
      <c r="CW187">
        <f t="shared" si="117"/>
        <v>7.83688462024554E-09</v>
      </c>
      <c r="CX187">
        <f t="shared" si="118"/>
        <v>7.836882382242497E-09</v>
      </c>
      <c r="CY187">
        <f t="shared" si="119"/>
        <v>7.836882382241435E-09</v>
      </c>
      <c r="CZ187">
        <f t="shared" si="120"/>
        <v>7.836882382241435E-09</v>
      </c>
      <c r="GL187" s="4">
        <v>2.2087E-07</v>
      </c>
      <c r="GM187" s="4">
        <v>4.81594755148</v>
      </c>
      <c r="GN187" s="4">
        <v>84.3428261229</v>
      </c>
      <c r="GO187">
        <f t="shared" si="129"/>
        <v>-1.6113101558453057E-07</v>
      </c>
      <c r="GP187">
        <f t="shared" si="130"/>
        <v>-1.6112491911375952E-07</v>
      </c>
      <c r="GQ187">
        <f t="shared" si="131"/>
        <v>-1.6112491911085698E-07</v>
      </c>
      <c r="GR187">
        <f t="shared" si="132"/>
        <v>-1.6112491911085698E-07</v>
      </c>
      <c r="GT187" s="4">
        <v>3.136E-08</v>
      </c>
      <c r="GU187" s="4">
        <v>4.38015969606</v>
      </c>
      <c r="GV187" s="4">
        <v>385.4962098216</v>
      </c>
      <c r="GW187">
        <f t="shared" si="137"/>
        <v>2.2654451618112956E-08</v>
      </c>
      <c r="GX187">
        <f t="shared" si="138"/>
        <v>2.265045148145555E-08</v>
      </c>
      <c r="GY187">
        <f t="shared" si="139"/>
        <v>2.2650451479552004E-08</v>
      </c>
      <c r="GZ187">
        <f t="shared" si="140"/>
        <v>2.2650451479552004E-08</v>
      </c>
    </row>
    <row r="188" spans="13:208" ht="12.75">
      <c r="M188" s="4">
        <v>1.942E-08</v>
      </c>
      <c r="N188" s="4">
        <v>4.31335979989</v>
      </c>
      <c r="O188" s="4">
        <v>6244.9428143536</v>
      </c>
      <c r="P188">
        <f t="shared" si="110"/>
        <v>-1.859982491796072E-08</v>
      </c>
      <c r="R188" s="4">
        <v>1.35E-09</v>
      </c>
      <c r="S188" s="4">
        <v>0.06098110407</v>
      </c>
      <c r="T188" s="4">
        <v>16723.350142595</v>
      </c>
      <c r="U188">
        <f t="shared" si="111"/>
        <v>-9.298905767033274E-10</v>
      </c>
      <c r="BP188" s="4">
        <v>6.63E-09</v>
      </c>
      <c r="BQ188" s="4">
        <v>5.08444996779</v>
      </c>
      <c r="BR188" s="4">
        <v>283.8593188652</v>
      </c>
      <c r="BS188">
        <f t="shared" si="114"/>
        <v>-5.262764933970501E-09</v>
      </c>
      <c r="BU188" s="4">
        <v>5.8E-10</v>
      </c>
      <c r="BV188" s="4">
        <v>2.30546168628</v>
      </c>
      <c r="BW188" s="4">
        <v>955.5997416086001</v>
      </c>
      <c r="BX188">
        <f t="shared" si="115"/>
        <v>-2.2946185433712545E-10</v>
      </c>
      <c r="CT188" s="4">
        <v>1.042E-08</v>
      </c>
      <c r="CU188" s="4">
        <v>6.02756893581</v>
      </c>
      <c r="CV188" s="4">
        <v>106.0135355254</v>
      </c>
      <c r="CW188">
        <f t="shared" si="117"/>
        <v>1.0350024718565792E-08</v>
      </c>
      <c r="CX188">
        <f t="shared" si="118"/>
        <v>1.0349963553065782E-08</v>
      </c>
      <c r="CY188">
        <f t="shared" si="119"/>
        <v>1.0349963553036713E-08</v>
      </c>
      <c r="CZ188">
        <f t="shared" si="120"/>
        <v>1.0349963553036713E-08</v>
      </c>
      <c r="GL188" s="4">
        <v>1.6972E-07</v>
      </c>
      <c r="GM188" s="4">
        <v>3.0510514994</v>
      </c>
      <c r="GN188" s="4">
        <v>220.4126424388</v>
      </c>
      <c r="GO188">
        <f t="shared" si="129"/>
        <v>1.0269421814256527E-07</v>
      </c>
      <c r="GP188">
        <f t="shared" si="130"/>
        <v>1.0267996700414888E-07</v>
      </c>
      <c r="GQ188">
        <f t="shared" si="131"/>
        <v>1.0267996699738909E-07</v>
      </c>
      <c r="GR188">
        <f t="shared" si="132"/>
        <v>1.0267996699738909E-07</v>
      </c>
      <c r="GT188" s="4">
        <v>3.122E-08</v>
      </c>
      <c r="GU188" s="4">
        <v>0.48346644637</v>
      </c>
      <c r="GV188" s="4">
        <v>79.1868325824</v>
      </c>
      <c r="GW188">
        <f t="shared" si="137"/>
        <v>-1.0336979705916801E-09</v>
      </c>
      <c r="GX188">
        <f t="shared" si="138"/>
        <v>-1.032515724781572E-09</v>
      </c>
      <c r="GY188">
        <f t="shared" si="139"/>
        <v>-1.0325157242210886E-09</v>
      </c>
      <c r="GZ188">
        <f t="shared" si="140"/>
        <v>-1.0325157242210886E-09</v>
      </c>
    </row>
    <row r="189" spans="13:208" ht="12.75">
      <c r="M189" s="4">
        <v>1.476E-08</v>
      </c>
      <c r="N189" s="4">
        <v>0.93271367331</v>
      </c>
      <c r="O189" s="4">
        <v>2379.1644735716</v>
      </c>
      <c r="P189">
        <f t="shared" si="110"/>
        <v>1.4428133195358787E-08</v>
      </c>
      <c r="R189" s="4">
        <v>1.24E-09</v>
      </c>
      <c r="S189" s="4">
        <v>5.81218025669</v>
      </c>
      <c r="T189" s="4">
        <v>17256.6315363414</v>
      </c>
      <c r="U189">
        <f t="shared" si="111"/>
        <v>-1.1417194343497444E-09</v>
      </c>
      <c r="BP189" s="4">
        <v>4.75E-09</v>
      </c>
      <c r="BQ189" s="4">
        <v>1.17025894287</v>
      </c>
      <c r="BR189" s="4">
        <v>12569.6748183318</v>
      </c>
      <c r="BS189">
        <f t="shared" si="114"/>
        <v>-1.9547795448927388E-09</v>
      </c>
      <c r="BU189" s="4">
        <v>4.9E-10</v>
      </c>
      <c r="BV189" s="4">
        <v>1.93839278478</v>
      </c>
      <c r="BW189" s="4">
        <v>5333.9002410216</v>
      </c>
      <c r="BX189">
        <f t="shared" si="115"/>
        <v>3.585738679050137E-10</v>
      </c>
      <c r="CT189" s="4">
        <v>1.06E-08</v>
      </c>
      <c r="CU189" s="4">
        <v>0.74679491358</v>
      </c>
      <c r="CV189" s="4">
        <v>487.3651437628</v>
      </c>
      <c r="CW189">
        <f t="shared" si="117"/>
        <v>-8.599045229852804E-09</v>
      </c>
      <c r="CX189">
        <f t="shared" si="118"/>
        <v>-8.600490345089063E-09</v>
      </c>
      <c r="CY189">
        <f t="shared" si="119"/>
        <v>-8.600490345773753E-09</v>
      </c>
      <c r="CZ189">
        <f t="shared" si="120"/>
        <v>-8.600490345773753E-09</v>
      </c>
      <c r="GL189" s="4">
        <v>2.0022E-07</v>
      </c>
      <c r="GM189" s="4">
        <v>4.99276451168</v>
      </c>
      <c r="GN189" s="4">
        <v>179.0982130633</v>
      </c>
      <c r="GO189">
        <f t="shared" si="129"/>
        <v>1.823615932630031E-08</v>
      </c>
      <c r="GP189">
        <f t="shared" si="130"/>
        <v>1.8219072896031556E-08</v>
      </c>
      <c r="GQ189">
        <f t="shared" si="131"/>
        <v>1.821907288791643E-08</v>
      </c>
      <c r="GR189">
        <f t="shared" si="132"/>
        <v>1.821907288791643E-08</v>
      </c>
      <c r="GT189" s="4">
        <v>3.392E-08</v>
      </c>
      <c r="GU189" s="4">
        <v>0.48037804731</v>
      </c>
      <c r="GV189" s="4">
        <v>521.0929453855</v>
      </c>
      <c r="GW189">
        <f t="shared" si="137"/>
        <v>-2.553735265396453E-08</v>
      </c>
      <c r="GX189">
        <f t="shared" si="138"/>
        <v>-2.554291818307264E-08</v>
      </c>
      <c r="GY189">
        <f t="shared" si="139"/>
        <v>-2.5542918185731776E-08</v>
      </c>
      <c r="GZ189">
        <f t="shared" si="140"/>
        <v>-2.5542918185731776E-08</v>
      </c>
    </row>
    <row r="190" spans="13:208" ht="12.75">
      <c r="M190" s="4">
        <v>1.81E-08</v>
      </c>
      <c r="N190" s="4">
        <v>0.49112137707</v>
      </c>
      <c r="O190" s="4">
        <v>1.4844727083</v>
      </c>
      <c r="P190">
        <f t="shared" si="110"/>
        <v>6.86190211435498E-09</v>
      </c>
      <c r="R190" s="4">
        <v>1.24E-09</v>
      </c>
      <c r="S190" s="4">
        <v>2.36293551623</v>
      </c>
      <c r="T190" s="4">
        <v>4933.2084403326</v>
      </c>
      <c r="U190">
        <f t="shared" si="111"/>
        <v>-7.46227619560878E-10</v>
      </c>
      <c r="BP190" s="4">
        <v>6.64E-09</v>
      </c>
      <c r="BQ190" s="4">
        <v>4.50029469969</v>
      </c>
      <c r="BR190" s="4">
        <v>47162.5163546352</v>
      </c>
      <c r="BS190">
        <f t="shared" si="114"/>
        <v>2.237447701418072E-09</v>
      </c>
      <c r="BU190" s="4">
        <v>4.8E-10</v>
      </c>
      <c r="BV190" s="4">
        <v>2.69973662261</v>
      </c>
      <c r="BW190" s="4">
        <v>6709.6740408674</v>
      </c>
      <c r="BX190">
        <f t="shared" si="115"/>
        <v>-4.0857857524695297E-10</v>
      </c>
      <c r="CT190" s="4">
        <v>1.31E-08</v>
      </c>
      <c r="CU190" s="4">
        <v>3.7852638093</v>
      </c>
      <c r="CV190" s="4">
        <v>386.9806825299</v>
      </c>
      <c r="CW190">
        <f t="shared" si="117"/>
        <v>1.028767227552667E-08</v>
      </c>
      <c r="CX190">
        <f t="shared" si="118"/>
        <v>1.0286170425483448E-08</v>
      </c>
      <c r="CY190">
        <f t="shared" si="119"/>
        <v>1.02861704247678E-08</v>
      </c>
      <c r="CZ190">
        <f t="shared" si="120"/>
        <v>1.02861704247678E-08</v>
      </c>
      <c r="GL190" s="4">
        <v>2.037E-07</v>
      </c>
      <c r="GM190" s="4">
        <v>1.86508317889</v>
      </c>
      <c r="GN190" s="4">
        <v>171.2339065371</v>
      </c>
      <c r="GO190">
        <f t="shared" si="129"/>
        <v>-3.774770263152429E-08</v>
      </c>
      <c r="GP190">
        <f t="shared" si="130"/>
        <v>-3.773130216822448E-08</v>
      </c>
      <c r="GQ190">
        <f t="shared" si="131"/>
        <v>-3.77313021604415E-08</v>
      </c>
      <c r="GR190">
        <f t="shared" si="132"/>
        <v>-3.77313021604415E-08</v>
      </c>
      <c r="GT190" s="4">
        <v>3.465E-08</v>
      </c>
      <c r="GU190" s="4">
        <v>0.93152295589</v>
      </c>
      <c r="GV190" s="4">
        <v>2183.7235989592</v>
      </c>
      <c r="GW190">
        <f t="shared" si="137"/>
        <v>1.1488487438419318E-08</v>
      </c>
      <c r="GX190">
        <f t="shared" si="138"/>
        <v>1.1454324731221082E-08</v>
      </c>
      <c r="GY190">
        <f t="shared" si="139"/>
        <v>1.145432471504127E-08</v>
      </c>
      <c r="GZ190">
        <f t="shared" si="140"/>
        <v>1.145432471504127E-08</v>
      </c>
    </row>
    <row r="191" spans="13:208" ht="12.75">
      <c r="M191" s="4">
        <v>1.346E-08</v>
      </c>
      <c r="N191" s="4">
        <v>1.51574702235</v>
      </c>
      <c r="O191" s="4">
        <v>4136.9104335162</v>
      </c>
      <c r="P191">
        <f t="shared" si="110"/>
        <v>1.2007490015259092E-08</v>
      </c>
      <c r="R191" s="4">
        <v>1.26E-09</v>
      </c>
      <c r="S191" s="4">
        <v>3.47435905118</v>
      </c>
      <c r="T191" s="4">
        <v>22483.8485744925</v>
      </c>
      <c r="U191">
        <f t="shared" si="111"/>
        <v>6.274208602475769E-10</v>
      </c>
      <c r="BP191" s="4">
        <v>5.69E-09</v>
      </c>
      <c r="BQ191" s="4">
        <v>0.16310365162</v>
      </c>
      <c r="BR191" s="4">
        <v>17267.2682016911</v>
      </c>
      <c r="BS191">
        <f t="shared" si="114"/>
        <v>4.099121420805361E-09</v>
      </c>
      <c r="BU191" s="4">
        <v>6.4E-10</v>
      </c>
      <c r="BV191" s="4">
        <v>1.64379897981</v>
      </c>
      <c r="BW191" s="4">
        <v>6262.300454499</v>
      </c>
      <c r="BX191">
        <f t="shared" si="115"/>
        <v>6.341261347900158E-10</v>
      </c>
      <c r="CT191" s="4">
        <v>1.342E-08</v>
      </c>
      <c r="CU191" s="4">
        <v>4.52685061062</v>
      </c>
      <c r="CV191" s="4">
        <v>563.6312150384</v>
      </c>
      <c r="CW191">
        <f t="shared" si="117"/>
        <v>1.0950970680538292E-08</v>
      </c>
      <c r="CX191">
        <f t="shared" si="118"/>
        <v>1.0953062247212318E-08</v>
      </c>
      <c r="CY191">
        <f t="shared" si="119"/>
        <v>1.09530622482067E-08</v>
      </c>
      <c r="CZ191">
        <f t="shared" si="120"/>
        <v>1.09530622482067E-08</v>
      </c>
      <c r="GL191" s="4">
        <v>1.9426E-07</v>
      </c>
      <c r="GM191" s="4">
        <v>2.04829970231</v>
      </c>
      <c r="GN191" s="4">
        <v>5.4166259714</v>
      </c>
      <c r="GO191">
        <f t="shared" si="129"/>
        <v>-1.755007428235878E-07</v>
      </c>
      <c r="GP191">
        <f t="shared" si="130"/>
        <v>-1.755005269705935E-07</v>
      </c>
      <c r="GQ191">
        <f t="shared" si="131"/>
        <v>-1.755005269704911E-07</v>
      </c>
      <c r="GR191">
        <f t="shared" si="132"/>
        <v>-1.755005269704911E-07</v>
      </c>
      <c r="GT191" s="4">
        <v>3.735E-08</v>
      </c>
      <c r="GU191" s="4">
        <v>0.98809808606</v>
      </c>
      <c r="GV191" s="4">
        <v>487.4133278726</v>
      </c>
      <c r="GW191">
        <f t="shared" si="137"/>
        <v>-3.312268666060389E-08</v>
      </c>
      <c r="GX191">
        <f t="shared" si="138"/>
        <v>-3.312671107468205E-08</v>
      </c>
      <c r="GY191">
        <f t="shared" si="139"/>
        <v>-3.312671107659634E-08</v>
      </c>
      <c r="GZ191">
        <f t="shared" si="140"/>
        <v>-3.312671107659634E-08</v>
      </c>
    </row>
    <row r="192" spans="13:208" ht="12.75">
      <c r="M192" s="4">
        <v>1.528E-08</v>
      </c>
      <c r="N192" s="4">
        <v>5.61835711404</v>
      </c>
      <c r="O192" s="4">
        <v>6127.6554505572</v>
      </c>
      <c r="P192">
        <f t="shared" si="110"/>
        <v>1.3109435928943956E-08</v>
      </c>
      <c r="R192" s="4">
        <v>1.59E-09</v>
      </c>
      <c r="S192" s="4">
        <v>5.63954754618</v>
      </c>
      <c r="T192" s="4">
        <v>5729.506447149</v>
      </c>
      <c r="U192">
        <f t="shared" si="111"/>
        <v>1.580307188637545E-09</v>
      </c>
      <c r="BP192" s="4">
        <v>5.68E-09</v>
      </c>
      <c r="BQ192" s="4">
        <v>3.86100969474</v>
      </c>
      <c r="BR192" s="4">
        <v>6076.8903015542</v>
      </c>
      <c r="BS192">
        <f t="shared" si="114"/>
        <v>-5.2942694046492075E-09</v>
      </c>
      <c r="BU192" s="4">
        <v>4.6E-10</v>
      </c>
      <c r="BV192" s="4">
        <v>3.98449608961</v>
      </c>
      <c r="BW192" s="4">
        <v>98068.5367163053</v>
      </c>
      <c r="BX192">
        <f t="shared" si="115"/>
        <v>-4.492487236721948E-10</v>
      </c>
      <c r="CT192" s="4">
        <v>9.86E-09</v>
      </c>
      <c r="CU192" s="4">
        <v>0.00600924269</v>
      </c>
      <c r="CV192" s="4">
        <v>81.3738807063</v>
      </c>
      <c r="CW192">
        <f t="shared" si="117"/>
        <v>-7.779661552802875E-09</v>
      </c>
      <c r="CX192">
        <f t="shared" si="118"/>
        <v>-7.779425685450707E-09</v>
      </c>
      <c r="CY192">
        <f t="shared" si="119"/>
        <v>-7.779425685338445E-09</v>
      </c>
      <c r="CZ192">
        <f t="shared" si="120"/>
        <v>-7.779425685338445E-09</v>
      </c>
      <c r="GL192" s="4">
        <v>2.2628E-07</v>
      </c>
      <c r="GM192" s="4">
        <v>0.27205783433</v>
      </c>
      <c r="GN192" s="4">
        <v>666.723989257</v>
      </c>
      <c r="GO192">
        <f t="shared" si="129"/>
        <v>1.1896392390684988E-07</v>
      </c>
      <c r="GP192">
        <f t="shared" si="130"/>
        <v>1.1902532251097002E-07</v>
      </c>
      <c r="GQ192">
        <f t="shared" si="131"/>
        <v>1.1902532254019984E-07</v>
      </c>
      <c r="GR192">
        <f t="shared" si="132"/>
        <v>1.1902532254019984E-07</v>
      </c>
      <c r="GT192" s="4">
        <v>3.998E-08</v>
      </c>
      <c r="GU192" s="4">
        <v>3.38773325131</v>
      </c>
      <c r="GV192" s="4">
        <v>6283.0758499914</v>
      </c>
      <c r="GW192">
        <f t="shared" si="137"/>
        <v>2.301731455448271E-08</v>
      </c>
      <c r="GX192">
        <f t="shared" si="138"/>
        <v>2.291893627830515E-08</v>
      </c>
      <c r="GY192">
        <f t="shared" si="139"/>
        <v>2.2918936231350232E-08</v>
      </c>
      <c r="GZ192">
        <f t="shared" si="140"/>
        <v>2.2918936231350232E-08</v>
      </c>
    </row>
    <row r="193" spans="13:208" ht="12.75">
      <c r="M193" s="4">
        <v>1.791E-08</v>
      </c>
      <c r="N193" s="4">
        <v>3.22187270126</v>
      </c>
      <c r="O193" s="4">
        <v>39302.096962196</v>
      </c>
      <c r="P193">
        <f t="shared" si="110"/>
        <v>-1.5329842886436157E-08</v>
      </c>
      <c r="R193" s="4">
        <v>1.23E-09</v>
      </c>
      <c r="S193" s="4">
        <v>3.92815963256</v>
      </c>
      <c r="T193" s="4">
        <v>17996.0311682222</v>
      </c>
      <c r="U193">
        <f t="shared" si="111"/>
        <v>7.291541006382128E-10</v>
      </c>
      <c r="BP193" s="4">
        <v>5.39E-09</v>
      </c>
      <c r="BQ193" s="4">
        <v>4.83282276086</v>
      </c>
      <c r="BR193" s="4">
        <v>18422.6293590981</v>
      </c>
      <c r="BS193">
        <f t="shared" si="114"/>
        <v>3.0230973595546975E-09</v>
      </c>
      <c r="BU193" s="4">
        <v>5E-10</v>
      </c>
      <c r="BV193" s="4">
        <v>3.68875893005</v>
      </c>
      <c r="BW193" s="4">
        <v>12323.4230960088</v>
      </c>
      <c r="BX193">
        <f t="shared" si="115"/>
        <v>2.707337725264397E-12</v>
      </c>
      <c r="CT193" s="4">
        <v>1.232E-08</v>
      </c>
      <c r="CU193" s="4">
        <v>5.17443930901</v>
      </c>
      <c r="CV193" s="4">
        <v>331.3215390738</v>
      </c>
      <c r="CW193">
        <f t="shared" si="117"/>
        <v>1.2230171567696098E-08</v>
      </c>
      <c r="CX193">
        <f t="shared" si="118"/>
        <v>1.2229935993844996E-08</v>
      </c>
      <c r="CY193">
        <f t="shared" si="119"/>
        <v>1.2229935993732747E-08</v>
      </c>
      <c r="CZ193">
        <f t="shared" si="120"/>
        <v>1.2229935993732747E-08</v>
      </c>
      <c r="GL193" s="4">
        <v>1.9072E-07</v>
      </c>
      <c r="GM193" s="4">
        <v>3.70882976684</v>
      </c>
      <c r="GN193" s="4">
        <v>164.1203595363</v>
      </c>
      <c r="GO193">
        <f t="shared" si="129"/>
        <v>-1.3041368177225714E-07</v>
      </c>
      <c r="GP193">
        <f t="shared" si="130"/>
        <v>-1.3042460951947074E-07</v>
      </c>
      <c r="GQ193">
        <f t="shared" si="131"/>
        <v>-1.3042460952465966E-07</v>
      </c>
      <c r="GR193">
        <f t="shared" si="132"/>
        <v>-1.3042460952465966E-07</v>
      </c>
      <c r="GT193" s="4">
        <v>2.998E-08</v>
      </c>
      <c r="GU193" s="4">
        <v>2.61728063127</v>
      </c>
      <c r="GV193" s="4">
        <v>487.6257761937</v>
      </c>
      <c r="GW193">
        <f t="shared" si="137"/>
        <v>-2.7495128068649324E-08</v>
      </c>
      <c r="GX193">
        <f t="shared" si="138"/>
        <v>-2.7497915613570472E-08</v>
      </c>
      <c r="GY193">
        <f t="shared" si="139"/>
        <v>-2.7497915614895788E-08</v>
      </c>
      <c r="GZ193">
        <f t="shared" si="140"/>
        <v>-2.7497915614895788E-08</v>
      </c>
    </row>
    <row r="194" spans="13:208" ht="12.75">
      <c r="M194" s="4">
        <v>1.747E-08</v>
      </c>
      <c r="N194" s="4">
        <v>3.05638656738</v>
      </c>
      <c r="O194" s="4">
        <v>18319.5365848796</v>
      </c>
      <c r="P194">
        <f aca="true" t="shared" si="141" ref="P194:P257">M194*COS(N194+O194*$E$16)</f>
        <v>7.54354115852282E-09</v>
      </c>
      <c r="R194" s="4">
        <v>1.48E-09</v>
      </c>
      <c r="S194" s="4">
        <v>3.02509280598</v>
      </c>
      <c r="T194" s="4">
        <v>1551.045222648</v>
      </c>
      <c r="U194">
        <f aca="true" t="shared" si="142" ref="U194:U257">R194*COS(S194+T194*$E$16)</f>
        <v>-7.041016777761002E-10</v>
      </c>
      <c r="BP194" s="4">
        <v>4.66E-09</v>
      </c>
      <c r="BQ194" s="4">
        <v>0.75872342878</v>
      </c>
      <c r="BR194" s="4">
        <v>7342.4577801806</v>
      </c>
      <c r="BS194">
        <f aca="true" t="shared" si="143" ref="BS194:BS257">BP194*COS(BQ194+BR194*$E$16)</f>
        <v>-3.576282298181129E-09</v>
      </c>
      <c r="BU194" s="4">
        <v>4.5E-10</v>
      </c>
      <c r="BV194" s="4">
        <v>3.30068569697</v>
      </c>
      <c r="BW194" s="4">
        <v>22003.9146348698</v>
      </c>
      <c r="BX194">
        <f aca="true" t="shared" si="144" ref="BX194:BX257">BU194*COS(BV194+BW194*$E$16)</f>
        <v>2.9390482355337105E-10</v>
      </c>
      <c r="CT194" s="4">
        <v>9.29E-09</v>
      </c>
      <c r="CU194" s="4">
        <v>4.51267465978</v>
      </c>
      <c r="CV194" s="4">
        <v>38.3936680687</v>
      </c>
      <c r="CW194">
        <f aca="true" t="shared" si="145" ref="CW194:CW257">CT194*COS(CU194+CV194*$C$53)</f>
        <v>4.724539236182199E-09</v>
      </c>
      <c r="CX194">
        <f aca="true" t="shared" si="146" ref="CX194:CX257">CT194*COS(CU194+CV194*$C$74)</f>
        <v>4.724392291624987E-09</v>
      </c>
      <c r="CY194">
        <f aca="true" t="shared" si="147" ref="CY194:CY257">CT194*COS(CU194+CV194*$C$95)</f>
        <v>4.724392291554965E-09</v>
      </c>
      <c r="CZ194">
        <f aca="true" t="shared" si="148" ref="CZ194:CZ257">CT194*COS(CU194+CV194*$C$116)</f>
        <v>4.724392291554965E-09</v>
      </c>
      <c r="GL194" s="4">
        <v>1.7969E-07</v>
      </c>
      <c r="GM194" s="4">
        <v>3.40425338171</v>
      </c>
      <c r="GN194" s="4">
        <v>69.3649725959</v>
      </c>
      <c r="GO194">
        <f aca="true" t="shared" si="149" ref="GO194:GO257">GL194*COS(GM194+GN194*$C$53)</f>
        <v>2.7613951022630857E-08</v>
      </c>
      <c r="GP194">
        <f aca="true" t="shared" si="150" ref="GP194:GP257">GL194*COS(GM194+GN194*$C$74)</f>
        <v>2.7619843977593608E-08</v>
      </c>
      <c r="GQ194">
        <f aca="true" t="shared" si="151" ref="GQ194:GQ257">GL194*COS(GM194+GN194*$C$95)</f>
        <v>2.7619843980399408E-08</v>
      </c>
      <c r="GR194">
        <f aca="true" t="shared" si="152" ref="GR194:GR257">GL194*COS(GM194+GN194*$C$116)</f>
        <v>2.7619843980399408E-08</v>
      </c>
      <c r="GT194" s="4">
        <v>3.295E-08</v>
      </c>
      <c r="GU194" s="4">
        <v>2.53821501556</v>
      </c>
      <c r="GV194" s="4">
        <v>4.665866446</v>
      </c>
      <c r="GW194">
        <f t="shared" si="137"/>
        <v>-3.207923754672093E-08</v>
      </c>
      <c r="GX194">
        <f t="shared" si="138"/>
        <v>-3.2079220747142944E-08</v>
      </c>
      <c r="GY194">
        <f t="shared" si="139"/>
        <v>-3.2079220747134976E-08</v>
      </c>
      <c r="GZ194">
        <f t="shared" si="140"/>
        <v>-3.2079220747134976E-08</v>
      </c>
    </row>
    <row r="195" spans="13:208" ht="12.75">
      <c r="M195" s="4">
        <v>1.431E-08</v>
      </c>
      <c r="N195" s="4">
        <v>4.51153808594</v>
      </c>
      <c r="O195" s="4">
        <v>20426.571092422</v>
      </c>
      <c r="P195">
        <f t="shared" si="141"/>
        <v>-8.389786899992434E-09</v>
      </c>
      <c r="R195" s="4">
        <v>1.2E-09</v>
      </c>
      <c r="S195" s="4">
        <v>5.91904349732</v>
      </c>
      <c r="T195" s="4">
        <v>6206.8097787158</v>
      </c>
      <c r="U195">
        <f t="shared" si="142"/>
        <v>-7.26129641263187E-10</v>
      </c>
      <c r="BP195" s="4">
        <v>5.41E-09</v>
      </c>
      <c r="BQ195" s="4">
        <v>3.07212190507</v>
      </c>
      <c r="BR195" s="4">
        <v>226858.23855437</v>
      </c>
      <c r="BS195">
        <f t="shared" si="143"/>
        <v>-1.2095164979425656E-09</v>
      </c>
      <c r="BU195" s="4">
        <v>4.7E-10</v>
      </c>
      <c r="BV195" s="4">
        <v>1.26317154881</v>
      </c>
      <c r="BW195" s="4">
        <v>11919.140866668</v>
      </c>
      <c r="BX195">
        <f t="shared" si="144"/>
        <v>-3.7965568171116413E-10</v>
      </c>
      <c r="CT195" s="4">
        <v>9.56E-09</v>
      </c>
      <c r="CU195" s="4">
        <v>3.5044779102</v>
      </c>
      <c r="CV195" s="4">
        <v>64.9597385808</v>
      </c>
      <c r="CW195">
        <f t="shared" si="145"/>
        <v>5.628713418489518E-09</v>
      </c>
      <c r="CX195">
        <f t="shared" si="146"/>
        <v>5.6284732384812894E-09</v>
      </c>
      <c r="CY195">
        <f t="shared" si="147"/>
        <v>5.628473238367083E-09</v>
      </c>
      <c r="CZ195">
        <f t="shared" si="148"/>
        <v>5.628473238367083E-09</v>
      </c>
      <c r="GL195" s="4">
        <v>1.8716E-07</v>
      </c>
      <c r="GM195" s="4">
        <v>0.90215956591</v>
      </c>
      <c r="GN195" s="4">
        <v>285.3723810196</v>
      </c>
      <c r="GO195">
        <f t="shared" si="149"/>
        <v>6.213859660147077E-08</v>
      </c>
      <c r="GP195">
        <f t="shared" si="150"/>
        <v>6.211449009375637E-08</v>
      </c>
      <c r="GQ195">
        <f t="shared" si="151"/>
        <v>6.211449008227538E-08</v>
      </c>
      <c r="GR195">
        <f t="shared" si="152"/>
        <v>6.211449008227538E-08</v>
      </c>
      <c r="GT195" s="4">
        <v>2.964E-08</v>
      </c>
      <c r="GU195" s="4">
        <v>3.66274645375</v>
      </c>
      <c r="GV195" s="4">
        <v>495.4900827199</v>
      </c>
      <c r="GW195">
        <f t="shared" si="137"/>
        <v>-5.789376118532225E-09</v>
      </c>
      <c r="GX195">
        <f t="shared" si="138"/>
        <v>-5.796267656588327E-09</v>
      </c>
      <c r="GY195">
        <f t="shared" si="139"/>
        <v>-5.79626765985329E-09</v>
      </c>
      <c r="GZ195">
        <f t="shared" si="140"/>
        <v>-5.79626765985329E-09</v>
      </c>
    </row>
    <row r="196" spans="13:208" ht="12.75">
      <c r="M196" s="4">
        <v>1.695E-08</v>
      </c>
      <c r="N196" s="4">
        <v>0.22047718414</v>
      </c>
      <c r="O196" s="4">
        <v>25158.6017197654</v>
      </c>
      <c r="P196">
        <f t="shared" si="141"/>
        <v>3.759448064935149E-09</v>
      </c>
      <c r="R196" s="4">
        <v>1.34E-09</v>
      </c>
      <c r="S196" s="4">
        <v>3.11122937825</v>
      </c>
      <c r="T196" s="4">
        <v>21954.1576093979</v>
      </c>
      <c r="U196">
        <f t="shared" si="142"/>
        <v>5.368804568333948E-10</v>
      </c>
      <c r="BP196" s="4">
        <v>4.58E-09</v>
      </c>
      <c r="BQ196" s="4">
        <v>0.26774483096</v>
      </c>
      <c r="BR196" s="4">
        <v>4590.910180489</v>
      </c>
      <c r="BS196">
        <f t="shared" si="143"/>
        <v>2.3999641110512162E-09</v>
      </c>
      <c r="BU196" s="4">
        <v>4.5E-10</v>
      </c>
      <c r="BV196" s="4">
        <v>0.89150445122</v>
      </c>
      <c r="BW196" s="4">
        <v>51868.2486621788</v>
      </c>
      <c r="BX196">
        <f t="shared" si="144"/>
        <v>2.2303052935164753E-10</v>
      </c>
      <c r="CT196" s="4">
        <v>9.29E-09</v>
      </c>
      <c r="CU196" s="4">
        <v>4.43109514438</v>
      </c>
      <c r="CV196" s="4">
        <v>37.8724032069</v>
      </c>
      <c r="CW196">
        <f t="shared" si="145"/>
        <v>-9.252045943280992E-09</v>
      </c>
      <c r="CX196">
        <f t="shared" si="146"/>
        <v>-9.2520307401159E-09</v>
      </c>
      <c r="CY196">
        <f t="shared" si="147"/>
        <v>-9.252030740108698E-09</v>
      </c>
      <c r="CZ196">
        <f t="shared" si="148"/>
        <v>-9.252030740108698E-09</v>
      </c>
      <c r="GL196" s="4">
        <v>1.5889E-07</v>
      </c>
      <c r="GM196" s="4">
        <v>0.42011285882</v>
      </c>
      <c r="GN196" s="4">
        <v>697.743477894</v>
      </c>
      <c r="GO196">
        <f t="shared" si="149"/>
        <v>-5.751203915878466E-08</v>
      </c>
      <c r="GP196">
        <f t="shared" si="150"/>
        <v>-5.75614850150689E-08</v>
      </c>
      <c r="GQ196">
        <f t="shared" si="151"/>
        <v>-5.756148503864025E-08</v>
      </c>
      <c r="GR196">
        <f t="shared" si="152"/>
        <v>-5.756148503864025E-08</v>
      </c>
      <c r="GT196" s="4">
        <v>3.901E-08</v>
      </c>
      <c r="GU196" s="4">
        <v>1.65463523144</v>
      </c>
      <c r="GV196" s="4">
        <v>210.3301500214</v>
      </c>
      <c r="GW196">
        <f t="shared" si="137"/>
        <v>-3.824068391355563E-08</v>
      </c>
      <c r="GX196">
        <f t="shared" si="138"/>
        <v>-3.8239907892835933E-08</v>
      </c>
      <c r="GY196">
        <f t="shared" si="139"/>
        <v>-3.82399078924659E-08</v>
      </c>
      <c r="GZ196">
        <f t="shared" si="140"/>
        <v>-3.82399078924659E-08</v>
      </c>
    </row>
    <row r="197" spans="13:208" ht="12.75">
      <c r="M197" s="4">
        <v>1.242E-08</v>
      </c>
      <c r="N197" s="4">
        <v>4.46665769933</v>
      </c>
      <c r="O197" s="4">
        <v>17256.6315363414</v>
      </c>
      <c r="P197">
        <f t="shared" si="141"/>
        <v>-7.2779173604095006E-09</v>
      </c>
      <c r="R197" s="4">
        <v>1.19E-09</v>
      </c>
      <c r="S197" s="4">
        <v>5.5214112345</v>
      </c>
      <c r="T197" s="4">
        <v>709.9330485583</v>
      </c>
      <c r="U197">
        <f t="shared" si="142"/>
        <v>1.1832459143917225E-09</v>
      </c>
      <c r="BP197" s="4">
        <v>6.1E-09</v>
      </c>
      <c r="BQ197" s="4">
        <v>1.53597051291</v>
      </c>
      <c r="BR197" s="4">
        <v>33019.0211122046</v>
      </c>
      <c r="BS197">
        <f t="shared" si="143"/>
        <v>6.088660311567616E-09</v>
      </c>
      <c r="BU197" s="4">
        <v>4.3E-10</v>
      </c>
      <c r="BV197" s="4">
        <v>1.61526242998</v>
      </c>
      <c r="BW197" s="4">
        <v>6277.552925684</v>
      </c>
      <c r="BX197">
        <f t="shared" si="144"/>
        <v>-3.5196164779227273E-10</v>
      </c>
      <c r="CT197" s="4">
        <v>9.26E-09</v>
      </c>
      <c r="CU197" s="4">
        <v>6.09803297747</v>
      </c>
      <c r="CV197" s="4">
        <v>4.1446015842</v>
      </c>
      <c r="CW197">
        <f t="shared" si="145"/>
        <v>-3.2147035436360243E-09</v>
      </c>
      <c r="CX197">
        <f t="shared" si="146"/>
        <v>-3.214720764953464E-09</v>
      </c>
      <c r="CY197">
        <f t="shared" si="147"/>
        <v>-3.2147207649616703E-09</v>
      </c>
      <c r="CZ197">
        <f t="shared" si="148"/>
        <v>-3.2147207649616703E-09</v>
      </c>
      <c r="GL197" s="4">
        <v>1.4988E-07</v>
      </c>
      <c r="GM197" s="4">
        <v>3.08544843665</v>
      </c>
      <c r="GN197" s="4">
        <v>704.8570248948</v>
      </c>
      <c r="GO197">
        <f t="shared" si="149"/>
        <v>1.39970975168475E-07</v>
      </c>
      <c r="GP197">
        <f t="shared" si="150"/>
        <v>1.399890415998571E-07</v>
      </c>
      <c r="GQ197">
        <f t="shared" si="151"/>
        <v>1.3998904160847685E-07</v>
      </c>
      <c r="GR197">
        <f t="shared" si="152"/>
        <v>1.3998904160847685E-07</v>
      </c>
      <c r="GT197" s="4">
        <v>2.95E-08</v>
      </c>
      <c r="GU197" s="4">
        <v>1.99904237956</v>
      </c>
      <c r="GV197" s="4">
        <v>872.9095376942</v>
      </c>
      <c r="GW197">
        <f t="shared" si="137"/>
        <v>2.5734841155034112E-08</v>
      </c>
      <c r="GX197">
        <f t="shared" si="138"/>
        <v>2.5728815710761488E-08</v>
      </c>
      <c r="GY197">
        <f t="shared" si="139"/>
        <v>2.572881570790009E-08</v>
      </c>
      <c r="GZ197">
        <f t="shared" si="140"/>
        <v>2.572881570790009E-08</v>
      </c>
    </row>
    <row r="198" spans="13:208" ht="12.75">
      <c r="M198" s="4">
        <v>1.463E-08</v>
      </c>
      <c r="N198" s="4">
        <v>4.69242679213</v>
      </c>
      <c r="O198" s="4">
        <v>14945.3161735544</v>
      </c>
      <c r="P198">
        <f t="shared" si="141"/>
        <v>6.104714041589101E-09</v>
      </c>
      <c r="R198" s="4">
        <v>1.22E-09</v>
      </c>
      <c r="S198" s="4">
        <v>3.00813429479</v>
      </c>
      <c r="T198" s="4">
        <v>19800.9459562248</v>
      </c>
      <c r="U198">
        <f t="shared" si="142"/>
        <v>-6.259233590013598E-10</v>
      </c>
      <c r="BP198" s="4">
        <v>6.17E-09</v>
      </c>
      <c r="BQ198" s="4">
        <v>2.62356328726</v>
      </c>
      <c r="BR198" s="4">
        <v>11190.377900137</v>
      </c>
      <c r="BS198">
        <f t="shared" si="143"/>
        <v>-2.3768272920138544E-09</v>
      </c>
      <c r="BU198" s="4">
        <v>4.3E-10</v>
      </c>
      <c r="BV198" s="4">
        <v>5.74295325645</v>
      </c>
      <c r="BW198" s="4">
        <v>11403.676995575</v>
      </c>
      <c r="BX198">
        <f t="shared" si="144"/>
        <v>-3.3401512439731424E-10</v>
      </c>
      <c r="CT198" s="4">
        <v>9.72E-09</v>
      </c>
      <c r="CU198" s="4">
        <v>0.59038366513</v>
      </c>
      <c r="CV198" s="4">
        <v>8.9068362498</v>
      </c>
      <c r="CW198">
        <f t="shared" si="145"/>
        <v>2.2387593363640984E-10</v>
      </c>
      <c r="CX198">
        <f t="shared" si="146"/>
        <v>2.2383452085949865E-10</v>
      </c>
      <c r="CY198">
        <f t="shared" si="147"/>
        <v>2.2383452083988946E-10</v>
      </c>
      <c r="CZ198">
        <f t="shared" si="148"/>
        <v>2.2383452083988946E-10</v>
      </c>
      <c r="GL198" s="4">
        <v>1.4774E-07</v>
      </c>
      <c r="GM198" s="4">
        <v>3.36129613309</v>
      </c>
      <c r="GN198" s="4">
        <v>274.0660483248</v>
      </c>
      <c r="GO198">
        <f t="shared" si="149"/>
        <v>-1.2443549330554252E-07</v>
      </c>
      <c r="GP198">
        <f t="shared" si="150"/>
        <v>-1.2444593605923546E-07</v>
      </c>
      <c r="GQ198">
        <f t="shared" si="151"/>
        <v>-1.244459360641962E-07</v>
      </c>
      <c r="GR198">
        <f t="shared" si="152"/>
        <v>-1.244459360641962E-07</v>
      </c>
      <c r="GT198" s="4">
        <v>2.948E-08</v>
      </c>
      <c r="GU198" s="4">
        <v>2.90769224206</v>
      </c>
      <c r="GV198" s="4">
        <v>391.4341006548</v>
      </c>
      <c r="GW198">
        <f t="shared" si="137"/>
        <v>2.5474771695339704E-08</v>
      </c>
      <c r="GX198">
        <f t="shared" si="138"/>
        <v>2.5477549904778052E-08</v>
      </c>
      <c r="GY198">
        <f t="shared" si="139"/>
        <v>2.5477549906099963E-08</v>
      </c>
      <c r="GZ198">
        <f t="shared" si="140"/>
        <v>2.5477549906099963E-08</v>
      </c>
    </row>
    <row r="199" spans="13:208" ht="12.75">
      <c r="M199" s="4">
        <v>1.205E-08</v>
      </c>
      <c r="N199" s="4">
        <v>1.86912144659</v>
      </c>
      <c r="O199" s="4">
        <v>4590.910180489</v>
      </c>
      <c r="P199">
        <f t="shared" si="141"/>
        <v>1.0065271724161047E-08</v>
      </c>
      <c r="R199" s="4">
        <v>1.27E-09</v>
      </c>
      <c r="S199" s="4">
        <v>1.37618620001</v>
      </c>
      <c r="T199" s="4">
        <v>14945.3161735544</v>
      </c>
      <c r="U199">
        <f t="shared" si="142"/>
        <v>-7.224231178257837E-10</v>
      </c>
      <c r="BP199" s="4">
        <v>5.48E-09</v>
      </c>
      <c r="BQ199" s="4">
        <v>4.55798855791</v>
      </c>
      <c r="BR199" s="4">
        <v>18875.525869774</v>
      </c>
      <c r="BS199">
        <f t="shared" si="143"/>
        <v>2.716080897735798E-09</v>
      </c>
      <c r="BU199" s="4">
        <v>4.4E-10</v>
      </c>
      <c r="BV199" s="4">
        <v>3.43070646822</v>
      </c>
      <c r="BW199" s="4">
        <v>10021.8372800994</v>
      </c>
      <c r="BX199">
        <f t="shared" si="144"/>
        <v>-3.2784447814305684E-10</v>
      </c>
      <c r="CT199" s="4">
        <v>1.246E-08</v>
      </c>
      <c r="CU199" s="4">
        <v>4.69840351226</v>
      </c>
      <c r="CV199" s="4">
        <v>389.9496279465</v>
      </c>
      <c r="CW199">
        <f t="shared" si="145"/>
        <v>-7.028369356766361E-10</v>
      </c>
      <c r="CX199">
        <f t="shared" si="146"/>
        <v>-7.005158207576194E-10</v>
      </c>
      <c r="CY199">
        <f t="shared" si="147"/>
        <v>-7.005158196544674E-10</v>
      </c>
      <c r="CZ199">
        <f t="shared" si="148"/>
        <v>-7.005158196544674E-10</v>
      </c>
      <c r="GL199" s="4">
        <v>1.5972E-07</v>
      </c>
      <c r="GM199" s="4">
        <v>1.82864185268</v>
      </c>
      <c r="GN199" s="4">
        <v>477.3308354552</v>
      </c>
      <c r="GO199">
        <f t="shared" si="149"/>
        <v>-1.5269215227970322E-07</v>
      </c>
      <c r="GP199">
        <f t="shared" si="150"/>
        <v>-1.5270285003842626E-07</v>
      </c>
      <c r="GQ199">
        <f t="shared" si="151"/>
        <v>-1.5270285004351513E-07</v>
      </c>
      <c r="GR199">
        <f t="shared" si="152"/>
        <v>-1.5270285004351513E-07</v>
      </c>
      <c r="GT199" s="4">
        <v>2.971E-08</v>
      </c>
      <c r="GU199" s="4">
        <v>0.31626092637</v>
      </c>
      <c r="GV199" s="4">
        <v>5.1078094307</v>
      </c>
      <c r="GW199">
        <f t="shared" si="137"/>
        <v>-2.842353447399986E-08</v>
      </c>
      <c r="GX199">
        <f t="shared" si="138"/>
        <v>-2.8423555609143636E-08</v>
      </c>
      <c r="GY199">
        <f t="shared" si="139"/>
        <v>-2.842355560915365E-08</v>
      </c>
      <c r="GZ199">
        <f t="shared" si="140"/>
        <v>-2.842355560915365E-08</v>
      </c>
    </row>
    <row r="200" spans="13:208" ht="12.75">
      <c r="M200" s="4">
        <v>1.192E-08</v>
      </c>
      <c r="N200" s="4">
        <v>2.74227166898</v>
      </c>
      <c r="O200" s="4">
        <v>12569.6748183318</v>
      </c>
      <c r="P200">
        <f t="shared" si="141"/>
        <v>-1.0857854180441563E-08</v>
      </c>
      <c r="R200" s="4">
        <v>1.41E-09</v>
      </c>
      <c r="S200" s="4">
        <v>2.56889468729</v>
      </c>
      <c r="T200" s="4">
        <v>1052.2683831884</v>
      </c>
      <c r="U200">
        <f t="shared" si="142"/>
        <v>-8.469087830824797E-10</v>
      </c>
      <c r="BP200" s="4">
        <v>6.33E-09</v>
      </c>
      <c r="BQ200" s="4">
        <v>4.60110281228</v>
      </c>
      <c r="BR200" s="4">
        <v>66567.4858652542</v>
      </c>
      <c r="BS200">
        <f t="shared" si="143"/>
        <v>3.1032212853421643E-09</v>
      </c>
      <c r="BU200" s="4">
        <v>5.6E-10</v>
      </c>
      <c r="BV200" s="4">
        <v>0.02481833774</v>
      </c>
      <c r="BW200" s="4">
        <v>15671.0817594066</v>
      </c>
      <c r="BX200">
        <f t="shared" si="144"/>
        <v>-4.193835300876468E-10</v>
      </c>
      <c r="CT200" s="4">
        <v>1.009E-08</v>
      </c>
      <c r="CU200" s="4">
        <v>5.98451242784</v>
      </c>
      <c r="CV200" s="4">
        <v>142.1408335931</v>
      </c>
      <c r="CW200">
        <f t="shared" si="145"/>
        <v>9.984457421941469E-09</v>
      </c>
      <c r="CX200">
        <f t="shared" si="146"/>
        <v>9.984358403581507E-09</v>
      </c>
      <c r="CY200">
        <f t="shared" si="147"/>
        <v>9.984358403534158E-09</v>
      </c>
      <c r="CZ200">
        <f t="shared" si="148"/>
        <v>9.984358403534158E-09</v>
      </c>
      <c r="GL200" s="4">
        <v>1.3892E-07</v>
      </c>
      <c r="GM200" s="4">
        <v>2.94161501165</v>
      </c>
      <c r="GN200" s="4">
        <v>38.3936680687</v>
      </c>
      <c r="GO200">
        <f t="shared" si="149"/>
        <v>-1.1963225950421048E-07</v>
      </c>
      <c r="GP200">
        <f t="shared" si="150"/>
        <v>-1.19633556765674E-07</v>
      </c>
      <c r="GQ200">
        <f t="shared" si="151"/>
        <v>-1.1963355676629215E-07</v>
      </c>
      <c r="GR200">
        <f t="shared" si="152"/>
        <v>-1.1963355676629215E-07</v>
      </c>
      <c r="GT200" s="4">
        <v>3.085E-08</v>
      </c>
      <c r="GU200" s="4">
        <v>0.95725590904</v>
      </c>
      <c r="GV200" s="4">
        <v>109.9456887885</v>
      </c>
      <c r="GW200">
        <f t="shared" si="137"/>
        <v>1.5181693810617662E-08</v>
      </c>
      <c r="GX200">
        <f t="shared" si="138"/>
        <v>1.5183106579345825E-08</v>
      </c>
      <c r="GY200">
        <f t="shared" si="139"/>
        <v>1.51831065800175E-08</v>
      </c>
      <c r="GZ200">
        <f t="shared" si="140"/>
        <v>1.51831065800175E-08</v>
      </c>
    </row>
    <row r="201" spans="13:208" ht="12.75">
      <c r="M201" s="4">
        <v>1.222E-08</v>
      </c>
      <c r="N201" s="4">
        <v>5.18120087482</v>
      </c>
      <c r="O201" s="4">
        <v>5333.9002410216</v>
      </c>
      <c r="P201">
        <f t="shared" si="141"/>
        <v>-8.055104215998519E-09</v>
      </c>
      <c r="R201" s="4">
        <v>1.23E-09</v>
      </c>
      <c r="S201" s="4">
        <v>2.83671175442</v>
      </c>
      <c r="T201" s="4">
        <v>11919.140866668</v>
      </c>
      <c r="U201">
        <f t="shared" si="142"/>
        <v>7.277921966933714E-10</v>
      </c>
      <c r="BP201" s="4">
        <v>5.96E-09</v>
      </c>
      <c r="BQ201" s="4">
        <v>5.78202396722</v>
      </c>
      <c r="BR201" s="4">
        <v>632.7837393132</v>
      </c>
      <c r="BS201">
        <f t="shared" si="143"/>
        <v>-7.444263097750532E-11</v>
      </c>
      <c r="BU201" s="4">
        <v>5.5E-10</v>
      </c>
      <c r="BV201" s="4">
        <v>3.14274403422</v>
      </c>
      <c r="BW201" s="4">
        <v>33019.0211122046</v>
      </c>
      <c r="BX201">
        <f t="shared" si="144"/>
        <v>-5.3245291435819835E-11</v>
      </c>
      <c r="CT201" s="4">
        <v>1.02E-08</v>
      </c>
      <c r="CU201" s="4">
        <v>0.832338923</v>
      </c>
      <c r="CV201" s="4">
        <v>39.3568759152</v>
      </c>
      <c r="CW201">
        <f t="shared" si="145"/>
        <v>1.0095520617467612E-08</v>
      </c>
      <c r="CX201">
        <f t="shared" si="146"/>
        <v>1.009554803746993E-08</v>
      </c>
      <c r="CY201">
        <f t="shared" si="147"/>
        <v>1.0095548037483006E-08</v>
      </c>
      <c r="CZ201">
        <f t="shared" si="148"/>
        <v>1.0095548037483006E-08</v>
      </c>
      <c r="GL201" s="4">
        <v>1.3922E-07</v>
      </c>
      <c r="GM201" s="4">
        <v>2.85574364078</v>
      </c>
      <c r="GN201" s="4">
        <v>37.8724032069</v>
      </c>
      <c r="GO201">
        <f t="shared" si="149"/>
        <v>1.3203143408219029E-08</v>
      </c>
      <c r="GP201">
        <f t="shared" si="150"/>
        <v>1.3205654844082111E-08</v>
      </c>
      <c r="GQ201">
        <f t="shared" si="151"/>
        <v>1.32056548452717E-08</v>
      </c>
      <c r="GR201">
        <f t="shared" si="152"/>
        <v>1.32056548452717E-08</v>
      </c>
      <c r="GT201" s="4">
        <v>2.995E-08</v>
      </c>
      <c r="GU201" s="4">
        <v>3.34433305798</v>
      </c>
      <c r="GV201" s="4">
        <v>394.0942295307</v>
      </c>
      <c r="GW201">
        <f t="shared" si="137"/>
        <v>3.1024659641415806E-09</v>
      </c>
      <c r="GX201">
        <f t="shared" si="138"/>
        <v>3.0968487847122768E-09</v>
      </c>
      <c r="GY201">
        <f t="shared" si="139"/>
        <v>3.096848782043581E-09</v>
      </c>
      <c r="GZ201">
        <f t="shared" si="140"/>
        <v>3.096848782043581E-09</v>
      </c>
    </row>
    <row r="202" spans="13:208" ht="12.75">
      <c r="M202" s="4">
        <v>1.39E-08</v>
      </c>
      <c r="N202" s="4">
        <v>5.42894648983</v>
      </c>
      <c r="O202" s="4">
        <v>143571.324284816</v>
      </c>
      <c r="P202">
        <f t="shared" si="141"/>
        <v>1.3452821272689096E-08</v>
      </c>
      <c r="R202" s="4">
        <v>1.18E-09</v>
      </c>
      <c r="S202" s="4">
        <v>0.81934438215</v>
      </c>
      <c r="T202" s="4">
        <v>5331.3574437408</v>
      </c>
      <c r="U202">
        <f t="shared" si="142"/>
        <v>5.106983166202126E-10</v>
      </c>
      <c r="BP202" s="4">
        <v>5.33E-09</v>
      </c>
      <c r="BQ202" s="4">
        <v>5.01786882904</v>
      </c>
      <c r="BR202" s="4">
        <v>12132.439962106</v>
      </c>
      <c r="BS202">
        <f t="shared" si="143"/>
        <v>-3.820356085056545E-09</v>
      </c>
      <c r="BU202" s="4">
        <v>4.5E-10</v>
      </c>
      <c r="BV202" s="4">
        <v>3.00877289177</v>
      </c>
      <c r="BW202" s="4">
        <v>8982.810669308998</v>
      </c>
      <c r="BX202">
        <f t="shared" si="144"/>
        <v>-4.287144377792698E-10</v>
      </c>
      <c r="CT202" s="4">
        <v>1.013E-08</v>
      </c>
      <c r="CU202" s="4">
        <v>0.37845630298</v>
      </c>
      <c r="CV202" s="4">
        <v>36.9091953604</v>
      </c>
      <c r="CW202">
        <f t="shared" si="145"/>
        <v>9.24610022184844E-09</v>
      </c>
      <c r="CX202">
        <f t="shared" si="146"/>
        <v>9.24617330554942E-09</v>
      </c>
      <c r="CY202">
        <f t="shared" si="147"/>
        <v>9.246173305584236E-09</v>
      </c>
      <c r="CZ202">
        <f t="shared" si="148"/>
        <v>9.246173305584236E-09</v>
      </c>
      <c r="GL202" s="4">
        <v>1.5481E-07</v>
      </c>
      <c r="GM202" s="4">
        <v>4.94982954853</v>
      </c>
      <c r="GN202" s="4">
        <v>101.8689339412</v>
      </c>
      <c r="GO202">
        <f t="shared" si="149"/>
        <v>1.3226261300439025E-07</v>
      </c>
      <c r="GP202">
        <f t="shared" si="150"/>
        <v>1.32266534287294E-07</v>
      </c>
      <c r="GQ202">
        <f t="shared" si="151"/>
        <v>1.3226653428915972E-07</v>
      </c>
      <c r="GR202">
        <f t="shared" si="152"/>
        <v>1.3226653428915972E-07</v>
      </c>
      <c r="GT202" s="4">
        <v>3.126E-08</v>
      </c>
      <c r="GU202" s="4">
        <v>5.89472116854</v>
      </c>
      <c r="GV202" s="4">
        <v>105.4922706636</v>
      </c>
      <c r="GW202">
        <f t="shared" si="137"/>
        <v>-2.2231215880030924E-08</v>
      </c>
      <c r="GX202">
        <f t="shared" si="138"/>
        <v>-2.223232511932399E-08</v>
      </c>
      <c r="GY202">
        <f t="shared" si="139"/>
        <v>-2.2232325119851133E-08</v>
      </c>
      <c r="GZ202">
        <f t="shared" si="140"/>
        <v>-2.2232325119851133E-08</v>
      </c>
    </row>
    <row r="203" spans="13:208" ht="12.75">
      <c r="M203" s="4">
        <v>1.473E-08</v>
      </c>
      <c r="N203" s="4">
        <v>1.70479245805</v>
      </c>
      <c r="O203" s="4">
        <v>11712.9553182308</v>
      </c>
      <c r="P203">
        <f t="shared" si="141"/>
        <v>5.537094577519906E-09</v>
      </c>
      <c r="R203" s="4">
        <v>1.51E-09</v>
      </c>
      <c r="S203" s="4">
        <v>2.68731829165</v>
      </c>
      <c r="T203" s="4">
        <v>11769.8536931664</v>
      </c>
      <c r="U203">
        <f t="shared" si="142"/>
        <v>1.22887944834234E-09</v>
      </c>
      <c r="BP203" s="4">
        <v>6.03E-09</v>
      </c>
      <c r="BQ203" s="4">
        <v>5.384585548019996</v>
      </c>
      <c r="BR203" s="4">
        <v>316428.228673915</v>
      </c>
      <c r="BS203">
        <f t="shared" si="143"/>
        <v>-5.597493601477157E-09</v>
      </c>
      <c r="BU203" s="4">
        <v>4.6E-10</v>
      </c>
      <c r="BV203" s="4">
        <v>0.73303568429</v>
      </c>
      <c r="BW203" s="4">
        <v>6303.4311693902</v>
      </c>
      <c r="BX203">
        <f t="shared" si="144"/>
        <v>-4.593470188458583E-10</v>
      </c>
      <c r="CT203" s="4">
        <v>9.4E-09</v>
      </c>
      <c r="CU203" s="4">
        <v>2.42688145966</v>
      </c>
      <c r="CV203" s="4">
        <v>343.2185725996</v>
      </c>
      <c r="CW203">
        <f t="shared" si="145"/>
        <v>-7.464524660854467E-09</v>
      </c>
      <c r="CX203">
        <f t="shared" si="146"/>
        <v>-7.463586325529813E-09</v>
      </c>
      <c r="CY203">
        <f t="shared" si="147"/>
        <v>-7.463586325085449E-09</v>
      </c>
      <c r="CZ203">
        <f t="shared" si="148"/>
        <v>-7.463586325085449E-09</v>
      </c>
      <c r="GL203" s="4">
        <v>1.7571E-07</v>
      </c>
      <c r="GM203" s="4">
        <v>5.82317632469</v>
      </c>
      <c r="GN203" s="4">
        <v>35.685355083</v>
      </c>
      <c r="GO203">
        <f t="shared" si="149"/>
        <v>-1.7547355466737157E-07</v>
      </c>
      <c r="GP203">
        <f t="shared" si="150"/>
        <v>-1.754733990515694E-07</v>
      </c>
      <c r="GQ203">
        <f t="shared" si="151"/>
        <v>-1.754733990514953E-07</v>
      </c>
      <c r="GR203">
        <f t="shared" si="152"/>
        <v>-1.754733990514953E-07</v>
      </c>
      <c r="GT203" s="4">
        <v>3.904E-08</v>
      </c>
      <c r="GU203" s="4">
        <v>3.01022809543</v>
      </c>
      <c r="GV203" s="4">
        <v>556.5176680376</v>
      </c>
      <c r="GW203">
        <f t="shared" si="137"/>
        <v>3.344855762850019E-08</v>
      </c>
      <c r="GX203">
        <f t="shared" si="138"/>
        <v>3.344319557072426E-08</v>
      </c>
      <c r="GY203">
        <f t="shared" si="139"/>
        <v>3.344319556817799E-08</v>
      </c>
      <c r="GZ203">
        <f t="shared" si="140"/>
        <v>3.344319556817799E-08</v>
      </c>
    </row>
    <row r="204" spans="13:208" ht="12.75">
      <c r="M204" s="4">
        <v>1.362E-08</v>
      </c>
      <c r="N204" s="4">
        <v>2.61069503292</v>
      </c>
      <c r="O204" s="4">
        <v>6062.6632075526</v>
      </c>
      <c r="P204">
        <f t="shared" si="141"/>
        <v>-8.424005312054922E-09</v>
      </c>
      <c r="R204" s="4">
        <v>1.19E-09</v>
      </c>
      <c r="S204" s="4">
        <v>5.08835797638</v>
      </c>
      <c r="T204" s="4">
        <v>5481.2549188676</v>
      </c>
      <c r="U204">
        <f t="shared" si="142"/>
        <v>1.1889013335820345E-09</v>
      </c>
      <c r="BP204" s="4">
        <v>4.69E-09</v>
      </c>
      <c r="BQ204" s="4">
        <v>0.59168241917</v>
      </c>
      <c r="BR204" s="4">
        <v>21954.1576093979</v>
      </c>
      <c r="BS204">
        <f t="shared" si="143"/>
        <v>9.768137739411185E-10</v>
      </c>
      <c r="BU204" s="4">
        <v>4.9E-10</v>
      </c>
      <c r="BV204" s="4">
        <v>1.60455690285</v>
      </c>
      <c r="BW204" s="4">
        <v>6303.8512454838</v>
      </c>
      <c r="BX204">
        <f t="shared" si="144"/>
        <v>3.729147923391356E-10</v>
      </c>
      <c r="CT204" s="4">
        <v>9.74E-09</v>
      </c>
      <c r="CU204" s="4">
        <v>5.23958752786</v>
      </c>
      <c r="CV204" s="4">
        <v>253.5709950899</v>
      </c>
      <c r="CW204">
        <f t="shared" si="145"/>
        <v>9.69151078028653E-09</v>
      </c>
      <c r="CX204">
        <f t="shared" si="146"/>
        <v>9.691392938791153E-09</v>
      </c>
      <c r="CY204">
        <f t="shared" si="147"/>
        <v>9.691392938735027E-09</v>
      </c>
      <c r="CZ204">
        <f t="shared" si="148"/>
        <v>9.691392938735027E-09</v>
      </c>
      <c r="GL204" s="4">
        <v>1.5856E-07</v>
      </c>
      <c r="GM204" s="4">
        <v>5.04973561582</v>
      </c>
      <c r="GN204" s="4">
        <v>36.9091953604</v>
      </c>
      <c r="GO204">
        <f t="shared" si="149"/>
        <v>5.8774071379966923E-08</v>
      </c>
      <c r="GP204">
        <f t="shared" si="150"/>
        <v>5.8771470654613076E-08</v>
      </c>
      <c r="GQ204">
        <f t="shared" si="151"/>
        <v>5.877147065337416E-08</v>
      </c>
      <c r="GR204">
        <f t="shared" si="152"/>
        <v>5.877147065337416E-08</v>
      </c>
      <c r="GT204" s="4">
        <v>3.388E-08</v>
      </c>
      <c r="GU204" s="4">
        <v>6.24936444215</v>
      </c>
      <c r="GV204" s="4">
        <v>535.3200393871</v>
      </c>
      <c r="GW204">
        <f t="shared" si="137"/>
        <v>-2.9521738980860808E-08</v>
      </c>
      <c r="GX204">
        <f t="shared" si="138"/>
        <v>-2.9517480258855836E-08</v>
      </c>
      <c r="GY204">
        <f t="shared" si="139"/>
        <v>-2.951748025682904E-08</v>
      </c>
      <c r="GZ204">
        <f t="shared" si="140"/>
        <v>-2.951748025682904E-08</v>
      </c>
    </row>
    <row r="205" spans="13:208" ht="12.75">
      <c r="M205" s="4">
        <v>1.148E-08</v>
      </c>
      <c r="N205" s="4">
        <v>6.0300180054</v>
      </c>
      <c r="O205" s="4">
        <v>3634.6210245184</v>
      </c>
      <c r="P205">
        <f t="shared" si="141"/>
        <v>-4.5134699892141965E-09</v>
      </c>
      <c r="R205" s="4">
        <v>1.53E-09</v>
      </c>
      <c r="S205" s="4">
        <v>2.46021790779</v>
      </c>
      <c r="T205" s="4">
        <v>11933.3679606696</v>
      </c>
      <c r="U205">
        <f t="shared" si="142"/>
        <v>-6.797029992144216E-10</v>
      </c>
      <c r="BP205" s="4">
        <v>5.48E-09</v>
      </c>
      <c r="BQ205" s="4">
        <v>3.50613163558</v>
      </c>
      <c r="BR205" s="4">
        <v>17253.0411076895</v>
      </c>
      <c r="BS205">
        <f t="shared" si="143"/>
        <v>6.236703678494538E-10</v>
      </c>
      <c r="BU205" s="4">
        <v>4.5E-10</v>
      </c>
      <c r="BV205" s="4">
        <v>0.40210030323</v>
      </c>
      <c r="BW205" s="4">
        <v>6805.653268085201</v>
      </c>
      <c r="BX205">
        <f t="shared" si="144"/>
        <v>4.463475810990537E-10</v>
      </c>
      <c r="CT205" s="4">
        <v>9.64E-09</v>
      </c>
      <c r="CU205" s="4">
        <v>5.09748190218</v>
      </c>
      <c r="CV205" s="4">
        <v>357.4456666012</v>
      </c>
      <c r="CW205">
        <f t="shared" si="145"/>
        <v>-2.5757519937172267E-09</v>
      </c>
      <c r="CX205">
        <f t="shared" si="146"/>
        <v>-2.5773407329988828E-09</v>
      </c>
      <c r="CY205">
        <f t="shared" si="147"/>
        <v>-2.577340733750787E-09</v>
      </c>
      <c r="CZ205">
        <f t="shared" si="148"/>
        <v>-2.577340733750787E-09</v>
      </c>
      <c r="GL205" s="4">
        <v>1.6414E-07</v>
      </c>
      <c r="GM205" s="4">
        <v>3.63049397028</v>
      </c>
      <c r="GN205" s="4">
        <v>45.2465826386</v>
      </c>
      <c r="GO205">
        <f t="shared" si="149"/>
        <v>1.6109392146318525E-07</v>
      </c>
      <c r="GP205">
        <f t="shared" si="150"/>
        <v>1.6109324000669084E-07</v>
      </c>
      <c r="GQ205">
        <f t="shared" si="151"/>
        <v>1.6109324000636696E-07</v>
      </c>
      <c r="GR205">
        <f t="shared" si="152"/>
        <v>1.6109324000636696E-07</v>
      </c>
      <c r="GT205" s="4">
        <v>2.93E-08</v>
      </c>
      <c r="GU205" s="4">
        <v>6.15005257333</v>
      </c>
      <c r="GV205" s="4">
        <v>164.1203595363</v>
      </c>
      <c r="GW205">
        <f t="shared" si="137"/>
        <v>2.9098062625555692E-08</v>
      </c>
      <c r="GX205">
        <f t="shared" si="138"/>
        <v>2.9098332204112213E-08</v>
      </c>
      <c r="GY205">
        <f t="shared" si="139"/>
        <v>2.909833220424018E-08</v>
      </c>
      <c r="GZ205">
        <f t="shared" si="140"/>
        <v>2.909833220424018E-08</v>
      </c>
    </row>
    <row r="206" spans="13:208" ht="12.75">
      <c r="M206" s="4">
        <v>1.198E-08</v>
      </c>
      <c r="N206" s="4">
        <v>5.15294130422</v>
      </c>
      <c r="O206" s="4">
        <v>10177.2576795336</v>
      </c>
      <c r="P206">
        <f t="shared" si="141"/>
        <v>1.1968124567729714E-08</v>
      </c>
      <c r="R206" s="4">
        <v>1.08E-09</v>
      </c>
      <c r="S206" s="4">
        <v>1.04936452145</v>
      </c>
      <c r="T206" s="4">
        <v>11403.676995575</v>
      </c>
      <c r="U206">
        <f t="shared" si="142"/>
        <v>6.958054732571317E-10</v>
      </c>
      <c r="BP206" s="4">
        <v>5.02E-09</v>
      </c>
      <c r="BQ206" s="4">
        <v>0.98804327589</v>
      </c>
      <c r="BR206" s="4">
        <v>11609.8625440122</v>
      </c>
      <c r="BS206">
        <f t="shared" si="143"/>
        <v>-2.517660992302215E-09</v>
      </c>
      <c r="BU206" s="4">
        <v>5.3E-10</v>
      </c>
      <c r="BV206" s="4">
        <v>0.94869680175</v>
      </c>
      <c r="BW206" s="4">
        <v>10988.808157535</v>
      </c>
      <c r="BX206">
        <f t="shared" si="144"/>
        <v>4.907433183767392E-10</v>
      </c>
      <c r="CT206" s="4">
        <v>8.35E-09</v>
      </c>
      <c r="CU206" s="4">
        <v>1.4556862667</v>
      </c>
      <c r="CV206" s="4">
        <v>35.212274331</v>
      </c>
      <c r="CW206">
        <f t="shared" si="145"/>
        <v>-6.723300862181225E-09</v>
      </c>
      <c r="CX206">
        <f t="shared" si="146"/>
        <v>-6.72321743325191E-09</v>
      </c>
      <c r="CY206">
        <f t="shared" si="147"/>
        <v>-6.723217433212221E-09</v>
      </c>
      <c r="CZ206">
        <f t="shared" si="148"/>
        <v>-6.723217433212221E-09</v>
      </c>
      <c r="GL206" s="4">
        <v>1.7158E-07</v>
      </c>
      <c r="GM206" s="4">
        <v>2.51251149482</v>
      </c>
      <c r="GN206" s="4">
        <v>20.6069278195</v>
      </c>
      <c r="GO206">
        <f t="shared" si="149"/>
        <v>8.93027454338961E-08</v>
      </c>
      <c r="GP206">
        <f t="shared" si="150"/>
        <v>8.93041899897659E-08</v>
      </c>
      <c r="GQ206">
        <f t="shared" si="151"/>
        <v>8.93041899904488E-08</v>
      </c>
      <c r="GR206">
        <f t="shared" si="152"/>
        <v>8.93041899904488E-08</v>
      </c>
      <c r="GT206" s="4">
        <v>3.267E-08</v>
      </c>
      <c r="GU206" s="4">
        <v>4.19718045293</v>
      </c>
      <c r="GV206" s="4">
        <v>518.3846323998</v>
      </c>
      <c r="GW206">
        <f t="shared" si="137"/>
        <v>-1.8508968478649673E-08</v>
      </c>
      <c r="GX206">
        <f t="shared" si="138"/>
        <v>-1.851564527478383E-08</v>
      </c>
      <c r="GY206">
        <f t="shared" si="139"/>
        <v>-1.8515645277966287E-08</v>
      </c>
      <c r="GZ206">
        <f t="shared" si="140"/>
        <v>-1.8515645277966287E-08</v>
      </c>
    </row>
    <row r="207" spans="13:208" ht="12.75">
      <c r="M207" s="4">
        <v>1.266E-08</v>
      </c>
      <c r="N207" s="4">
        <v>0.11421493643</v>
      </c>
      <c r="O207" s="4">
        <v>18422.6293590981</v>
      </c>
      <c r="P207">
        <f t="shared" si="141"/>
        <v>1.0525205132064435E-08</v>
      </c>
      <c r="R207" s="4">
        <v>1.28E-09</v>
      </c>
      <c r="S207" s="4">
        <v>0.99794735107</v>
      </c>
      <c r="T207" s="4">
        <v>8827.3902698748</v>
      </c>
      <c r="U207">
        <f t="shared" si="142"/>
        <v>1.275025739438534E-09</v>
      </c>
      <c r="BP207" s="4">
        <v>5.68E-09</v>
      </c>
      <c r="BQ207" s="4">
        <v>1.98497313089</v>
      </c>
      <c r="BR207" s="4">
        <v>7668.6374249425</v>
      </c>
      <c r="BS207">
        <f t="shared" si="143"/>
        <v>-5.669049317802259E-09</v>
      </c>
      <c r="BU207" s="4">
        <v>4.1E-10</v>
      </c>
      <c r="BV207" s="4">
        <v>1.61122384329</v>
      </c>
      <c r="BW207" s="4">
        <v>6819.8803620868</v>
      </c>
      <c r="BX207">
        <f t="shared" si="144"/>
        <v>3.3378354669812004E-10</v>
      </c>
      <c r="CT207" s="4">
        <v>1.077E-08</v>
      </c>
      <c r="CU207" s="4">
        <v>0.71409061316</v>
      </c>
      <c r="CV207" s="4">
        <v>44.070926471</v>
      </c>
      <c r="CW207">
        <f t="shared" si="145"/>
        <v>1.0769157453413993E-08</v>
      </c>
      <c r="CX207">
        <f t="shared" si="146"/>
        <v>1.0769160291706304E-08</v>
      </c>
      <c r="CY207">
        <f t="shared" si="147"/>
        <v>1.0769160291707655E-08</v>
      </c>
      <c r="CZ207">
        <f t="shared" si="148"/>
        <v>1.0769160291707655E-08</v>
      </c>
      <c r="GL207" s="4">
        <v>1.2941E-07</v>
      </c>
      <c r="GM207" s="4">
        <v>3.03041555329</v>
      </c>
      <c r="GN207" s="4">
        <v>522.5774180938</v>
      </c>
      <c r="GO207">
        <f t="shared" si="149"/>
        <v>8.850654085494712E-08</v>
      </c>
      <c r="GP207">
        <f t="shared" si="150"/>
        <v>8.853014480420244E-08</v>
      </c>
      <c r="GQ207">
        <f t="shared" si="151"/>
        <v>8.853014481544835E-08</v>
      </c>
      <c r="GR207">
        <f t="shared" si="152"/>
        <v>8.853014481544835E-08</v>
      </c>
      <c r="GT207" s="4">
        <v>3.946E-08</v>
      </c>
      <c r="GU207" s="4">
        <v>2.8884275967</v>
      </c>
      <c r="GV207" s="4">
        <v>151.260118164</v>
      </c>
      <c r="GW207">
        <f t="shared" si="137"/>
        <v>2.7623086347086573E-08</v>
      </c>
      <c r="GX207">
        <f t="shared" si="138"/>
        <v>2.7621046839044667E-08</v>
      </c>
      <c r="GY207">
        <f t="shared" si="139"/>
        <v>2.7621046838077113E-08</v>
      </c>
      <c r="GZ207">
        <f t="shared" si="140"/>
        <v>2.7621046838077113E-08</v>
      </c>
    </row>
    <row r="208" spans="13:208" ht="12.75">
      <c r="M208" s="4">
        <v>1.411E-08</v>
      </c>
      <c r="N208" s="4">
        <v>1.09908857534</v>
      </c>
      <c r="O208" s="4">
        <v>3496.032826134</v>
      </c>
      <c r="P208">
        <f t="shared" si="141"/>
        <v>1.4017559015347463E-08</v>
      </c>
      <c r="R208" s="4">
        <v>1.44E-09</v>
      </c>
      <c r="S208" s="4">
        <v>2.54869747042</v>
      </c>
      <c r="T208" s="4">
        <v>227.476132789</v>
      </c>
      <c r="U208">
        <f t="shared" si="142"/>
        <v>2.71181895395593E-10</v>
      </c>
      <c r="BP208" s="4">
        <v>4.82E-09</v>
      </c>
      <c r="BQ208" s="4">
        <v>1.62141803864</v>
      </c>
      <c r="BR208" s="4">
        <v>12146.6670561076</v>
      </c>
      <c r="BS208">
        <f t="shared" si="143"/>
        <v>4.72370623669527E-09</v>
      </c>
      <c r="BU208" s="4">
        <v>5.5E-10</v>
      </c>
      <c r="BV208" s="4">
        <v>0.89439119424</v>
      </c>
      <c r="BW208" s="4">
        <v>11933.3679606696</v>
      </c>
      <c r="BX208">
        <f t="shared" si="144"/>
        <v>-4.939546590035679E-10</v>
      </c>
      <c r="CT208" s="4">
        <v>1.083E-08</v>
      </c>
      <c r="CU208" s="4">
        <v>2.27578897621</v>
      </c>
      <c r="CV208" s="4">
        <v>6.9010986797</v>
      </c>
      <c r="CW208">
        <f t="shared" si="145"/>
        <v>-9.62984304527002E-09</v>
      </c>
      <c r="CX208">
        <f t="shared" si="146"/>
        <v>-9.629859407663806E-09</v>
      </c>
      <c r="CY208">
        <f t="shared" si="147"/>
        <v>-9.629859407671586E-09</v>
      </c>
      <c r="CZ208">
        <f t="shared" si="148"/>
        <v>-9.629859407671586E-09</v>
      </c>
      <c r="GL208" s="4">
        <v>1.5752E-07</v>
      </c>
      <c r="GM208" s="4">
        <v>5.00292909214</v>
      </c>
      <c r="GN208" s="4">
        <v>247.2393453818</v>
      </c>
      <c r="GO208">
        <f t="shared" si="149"/>
        <v>1.5732186931637767E-07</v>
      </c>
      <c r="GP208">
        <f t="shared" si="150"/>
        <v>1.5732280254389678E-07</v>
      </c>
      <c r="GQ208">
        <f t="shared" si="151"/>
        <v>1.573228025443393E-07</v>
      </c>
      <c r="GR208">
        <f t="shared" si="152"/>
        <v>1.573228025443393E-07</v>
      </c>
      <c r="GT208" s="4">
        <v>3.076E-08</v>
      </c>
      <c r="GU208" s="4">
        <v>6.04134449219</v>
      </c>
      <c r="GV208" s="4">
        <v>142.1408335931</v>
      </c>
      <c r="GW208">
        <f t="shared" si="137"/>
        <v>3.0641156270220537E-08</v>
      </c>
      <c r="GX208">
        <f t="shared" si="138"/>
        <v>3.0640972479924256E-08</v>
      </c>
      <c r="GY208">
        <f t="shared" si="139"/>
        <v>3.0640972479836357E-08</v>
      </c>
      <c r="GZ208">
        <f t="shared" si="140"/>
        <v>3.0640972479836357E-08</v>
      </c>
    </row>
    <row r="209" spans="13:208" ht="12.75">
      <c r="M209" s="4">
        <v>1.349E-08</v>
      </c>
      <c r="N209" s="4">
        <v>2.99805109633</v>
      </c>
      <c r="O209" s="4">
        <v>17654.7805397496</v>
      </c>
      <c r="P209">
        <f t="shared" si="141"/>
        <v>5.156947699791895E-09</v>
      </c>
      <c r="R209" s="4">
        <v>1.5E-09</v>
      </c>
      <c r="S209" s="4">
        <v>4.50631437136</v>
      </c>
      <c r="T209" s="4">
        <v>2379.1644735716</v>
      </c>
      <c r="U209">
        <f t="shared" si="142"/>
        <v>-1.463992955494464E-09</v>
      </c>
      <c r="BP209" s="4">
        <v>3.91E-09</v>
      </c>
      <c r="BQ209" s="4">
        <v>3.68718382989</v>
      </c>
      <c r="BR209" s="4">
        <v>18052.9295431578</v>
      </c>
      <c r="BS209">
        <f t="shared" si="143"/>
        <v>-2.6569642665422784E-09</v>
      </c>
      <c r="BU209" s="4">
        <v>4.5E-10</v>
      </c>
      <c r="BV209" s="4">
        <v>3.88495384656</v>
      </c>
      <c r="BW209" s="4">
        <v>60530.4889857418</v>
      </c>
      <c r="BX209">
        <f t="shared" si="144"/>
        <v>-4.1316637951413286E-10</v>
      </c>
      <c r="CT209" s="4">
        <v>9.38E-09</v>
      </c>
      <c r="CU209" s="4">
        <v>5.03471583911</v>
      </c>
      <c r="CV209" s="4">
        <v>69.3649725959</v>
      </c>
      <c r="CW209">
        <f t="shared" si="145"/>
        <v>-9.338041332901937E-09</v>
      </c>
      <c r="CX209">
        <f t="shared" si="146"/>
        <v>-9.338011914639458E-09</v>
      </c>
      <c r="CY209">
        <f t="shared" si="147"/>
        <v>-9.33801191462545E-09</v>
      </c>
      <c r="CZ209">
        <f t="shared" si="148"/>
        <v>-9.33801191462545E-09</v>
      </c>
      <c r="GL209" s="4">
        <v>1.2679E-07</v>
      </c>
      <c r="GM209" s="4">
        <v>0.20331109568</v>
      </c>
      <c r="GN209" s="4">
        <v>460.5384408198</v>
      </c>
      <c r="GO209">
        <f t="shared" si="149"/>
        <v>-6.17798758511542E-08</v>
      </c>
      <c r="GP209">
        <f t="shared" si="150"/>
        <v>-6.180427224648449E-08</v>
      </c>
      <c r="GQ209">
        <f t="shared" si="151"/>
        <v>-6.180427225806349E-08</v>
      </c>
      <c r="GR209">
        <f t="shared" si="152"/>
        <v>-6.180427225806349E-08</v>
      </c>
      <c r="GT209" s="4">
        <v>2.823E-08</v>
      </c>
      <c r="GU209" s="4">
        <v>0.60712626756</v>
      </c>
      <c r="GV209" s="4">
        <v>214.7835681463</v>
      </c>
      <c r="GW209">
        <f t="shared" si="137"/>
        <v>-1.9133193689512095E-08</v>
      </c>
      <c r="GX209">
        <f t="shared" si="138"/>
        <v>-1.9135326760307974E-08</v>
      </c>
      <c r="GY209">
        <f t="shared" si="139"/>
        <v>-1.913532676132259E-08</v>
      </c>
      <c r="GZ209">
        <f t="shared" si="140"/>
        <v>-1.913532676132259E-08</v>
      </c>
    </row>
    <row r="210" spans="13:208" ht="12.75">
      <c r="M210" s="4">
        <v>1.253E-08</v>
      </c>
      <c r="N210" s="4">
        <v>2.79850152848</v>
      </c>
      <c r="O210" s="4">
        <v>167283.761587665</v>
      </c>
      <c r="P210">
        <f t="shared" si="141"/>
        <v>-7.545908525767043E-09</v>
      </c>
      <c r="R210" s="4">
        <v>1.07E-09</v>
      </c>
      <c r="S210" s="4">
        <v>1.79272017026</v>
      </c>
      <c r="T210" s="4">
        <v>13119.7211028251</v>
      </c>
      <c r="U210">
        <f t="shared" si="142"/>
        <v>9.009230896507706E-10</v>
      </c>
      <c r="BP210" s="4">
        <v>4.57E-09</v>
      </c>
      <c r="BQ210" s="4">
        <v>3.7720573734</v>
      </c>
      <c r="BR210" s="4">
        <v>156137.475984799</v>
      </c>
      <c r="BS210">
        <f t="shared" si="143"/>
        <v>-3.5881387981633948E-09</v>
      </c>
      <c r="BU210" s="4">
        <v>4E-10</v>
      </c>
      <c r="BV210" s="4">
        <v>4.75740908001</v>
      </c>
      <c r="BW210" s="4">
        <v>38526.574350872</v>
      </c>
      <c r="BX210">
        <f t="shared" si="144"/>
        <v>3.4982486559348906E-11</v>
      </c>
      <c r="CT210" s="4">
        <v>1.078E-08</v>
      </c>
      <c r="CU210" s="4">
        <v>1.20253141912</v>
      </c>
      <c r="CV210" s="4">
        <v>35.685355083</v>
      </c>
      <c r="CW210">
        <f t="shared" si="145"/>
        <v>4.295811854455261E-10</v>
      </c>
      <c r="CX210">
        <f t="shared" si="146"/>
        <v>4.293972676939662E-10</v>
      </c>
      <c r="CY210">
        <f t="shared" si="147"/>
        <v>4.2939726760640936E-10</v>
      </c>
      <c r="CZ210">
        <f t="shared" si="148"/>
        <v>4.2939726760640936E-10</v>
      </c>
      <c r="GL210" s="4">
        <v>1.626E-07</v>
      </c>
      <c r="GM210" s="4">
        <v>5.93480347217</v>
      </c>
      <c r="GN210" s="4">
        <v>815.0633461142</v>
      </c>
      <c r="GO210">
        <f t="shared" si="149"/>
        <v>5.449609096042806E-08</v>
      </c>
      <c r="GP210">
        <f t="shared" si="150"/>
        <v>5.455583130890837E-08</v>
      </c>
      <c r="GQ210">
        <f t="shared" si="151"/>
        <v>5.455583133718857E-08</v>
      </c>
      <c r="GR210">
        <f t="shared" si="152"/>
        <v>5.455583133718857E-08</v>
      </c>
      <c r="GT210" s="4">
        <v>2.917E-08</v>
      </c>
      <c r="GU210" s="4">
        <v>2.74502617182</v>
      </c>
      <c r="GV210" s="4">
        <v>138.5174968707</v>
      </c>
      <c r="GW210">
        <f t="shared" si="137"/>
        <v>2.601907218501263E-08</v>
      </c>
      <c r="GX210">
        <f t="shared" si="138"/>
        <v>2.6019946125450397E-08</v>
      </c>
      <c r="GY210">
        <f t="shared" si="139"/>
        <v>2.6019946125864116E-08</v>
      </c>
      <c r="GZ210">
        <f t="shared" si="140"/>
        <v>2.6019946125864116E-08</v>
      </c>
    </row>
    <row r="211" spans="13:208" ht="12.75">
      <c r="M211" s="4">
        <v>1.311E-08</v>
      </c>
      <c r="N211" s="4">
        <v>1.60942984879</v>
      </c>
      <c r="O211" s="4">
        <v>5481.2549188676</v>
      </c>
      <c r="P211">
        <f t="shared" si="141"/>
        <v>-1.2546108117384893E-08</v>
      </c>
      <c r="R211" s="4">
        <v>1.07E-09</v>
      </c>
      <c r="S211" s="4">
        <v>4.43556814486</v>
      </c>
      <c r="T211" s="4">
        <v>18422.6293590981</v>
      </c>
      <c r="U211">
        <f t="shared" si="142"/>
        <v>2.1067088431025128E-10</v>
      </c>
      <c r="BP211" s="4">
        <v>4.01E-09</v>
      </c>
      <c r="BQ211" s="4">
        <v>5.28260651958</v>
      </c>
      <c r="BR211" s="4">
        <v>15671.0817594066</v>
      </c>
      <c r="BS211">
        <f t="shared" si="143"/>
        <v>7.139543053036222E-10</v>
      </c>
      <c r="BU211" s="4">
        <v>4E-10</v>
      </c>
      <c r="BV211" s="4">
        <v>1.49921251887</v>
      </c>
      <c r="BW211" s="4">
        <v>18451.0785465659</v>
      </c>
      <c r="BX211">
        <f t="shared" si="144"/>
        <v>3.345414391752744E-10</v>
      </c>
      <c r="CT211" s="4">
        <v>1.027E-08</v>
      </c>
      <c r="CU211" s="4">
        <v>0.18243183397</v>
      </c>
      <c r="CV211" s="4">
        <v>84.3428261229</v>
      </c>
      <c r="CW211">
        <f t="shared" si="145"/>
        <v>-6.412004154321776E-09</v>
      </c>
      <c r="CX211">
        <f t="shared" si="146"/>
        <v>-6.412327901475354E-09</v>
      </c>
      <c r="CY211">
        <f t="shared" si="147"/>
        <v>-6.412327901629484E-09</v>
      </c>
      <c r="CZ211">
        <f t="shared" si="148"/>
        <v>-6.412327901629484E-09</v>
      </c>
      <c r="GL211" s="4">
        <v>1.2903E-07</v>
      </c>
      <c r="GM211" s="4">
        <v>3.51141502996</v>
      </c>
      <c r="GN211" s="4">
        <v>446.3113468182</v>
      </c>
      <c r="GO211">
        <f t="shared" si="149"/>
        <v>-4.72086305606794E-08</v>
      </c>
      <c r="GP211">
        <f t="shared" si="150"/>
        <v>-4.718298572586872E-08</v>
      </c>
      <c r="GQ211">
        <f t="shared" si="151"/>
        <v>-4.7182985713690173E-08</v>
      </c>
      <c r="GR211">
        <f t="shared" si="152"/>
        <v>-4.7182985713690173E-08</v>
      </c>
      <c r="GT211" s="4">
        <v>3.347E-08</v>
      </c>
      <c r="GU211" s="4">
        <v>6.09373507569</v>
      </c>
      <c r="GV211" s="4">
        <v>6246.4272870619</v>
      </c>
      <c r="GW211">
        <f t="shared" si="137"/>
        <v>3.109836316297897E-08</v>
      </c>
      <c r="GX211">
        <f t="shared" si="138"/>
        <v>3.106123933276007E-08</v>
      </c>
      <c r="GY211">
        <f t="shared" si="139"/>
        <v>3.106123931507094E-08</v>
      </c>
      <c r="GZ211">
        <f t="shared" si="140"/>
        <v>3.106123931507094E-08</v>
      </c>
    </row>
    <row r="212" spans="13:208" ht="12.75">
      <c r="M212" s="4">
        <v>1.079E-08</v>
      </c>
      <c r="N212" s="4">
        <v>6.20304501787</v>
      </c>
      <c r="O212" s="4">
        <v>3.2863574178</v>
      </c>
      <c r="P212">
        <f t="shared" si="141"/>
        <v>3.5279868954239977E-09</v>
      </c>
      <c r="R212" s="4">
        <v>1.09E-09</v>
      </c>
      <c r="S212" s="4">
        <v>0.29269062317</v>
      </c>
      <c r="T212" s="4">
        <v>16737.5772365966</v>
      </c>
      <c r="U212">
        <f t="shared" si="142"/>
        <v>-1.0327121713942367E-09</v>
      </c>
      <c r="BP212" s="4">
        <v>4.69E-09</v>
      </c>
      <c r="BQ212" s="4">
        <v>1.80963184268</v>
      </c>
      <c r="BR212" s="4">
        <v>12562.6285816338</v>
      </c>
      <c r="BS212">
        <f t="shared" si="143"/>
        <v>-3.625327390825171E-09</v>
      </c>
      <c r="BU212" s="4">
        <v>4E-10</v>
      </c>
      <c r="BV212" s="4">
        <v>3.77498297228</v>
      </c>
      <c r="BW212" s="4">
        <v>26087.9031415742</v>
      </c>
      <c r="BX212">
        <f t="shared" si="144"/>
        <v>2.2896317412290217E-10</v>
      </c>
      <c r="CT212" s="4">
        <v>7.64E-09</v>
      </c>
      <c r="CU212" s="4">
        <v>4.62720907712</v>
      </c>
      <c r="CV212" s="4">
        <v>0.8300814025</v>
      </c>
      <c r="CW212">
        <f t="shared" si="145"/>
        <v>-3.2714856913436824E-09</v>
      </c>
      <c r="CX212">
        <f t="shared" si="146"/>
        <v>-3.2714884334815884E-09</v>
      </c>
      <c r="CY212">
        <f t="shared" si="147"/>
        <v>-3.271488433482894E-09</v>
      </c>
      <c r="CZ212">
        <f t="shared" si="148"/>
        <v>-3.271488433482894E-09</v>
      </c>
      <c r="GL212" s="4">
        <v>1.3891E-07</v>
      </c>
      <c r="GM212" s="4">
        <v>5.5106469767</v>
      </c>
      <c r="GN212" s="4">
        <v>31.5407534988</v>
      </c>
      <c r="GO212">
        <f t="shared" si="149"/>
        <v>-2.691939201300644E-08</v>
      </c>
      <c r="GP212">
        <f t="shared" si="150"/>
        <v>-2.692144862704718E-08</v>
      </c>
      <c r="GQ212">
        <f t="shared" si="151"/>
        <v>-2.6921448628023226E-08</v>
      </c>
      <c r="GR212">
        <f t="shared" si="152"/>
        <v>-2.6921448628023226E-08</v>
      </c>
      <c r="GT212" s="4">
        <v>3.659E-08</v>
      </c>
      <c r="GU212" s="4">
        <v>5.12211619716</v>
      </c>
      <c r="GV212" s="4">
        <v>79.2350166922</v>
      </c>
      <c r="GW212">
        <f t="shared" si="137"/>
        <v>3.33184762831522E-08</v>
      </c>
      <c r="GX212">
        <f t="shared" si="138"/>
        <v>3.331790291301424E-08</v>
      </c>
      <c r="GY212">
        <f t="shared" si="139"/>
        <v>3.331790291274257E-08</v>
      </c>
      <c r="GZ212">
        <f t="shared" si="140"/>
        <v>3.331790291274257E-08</v>
      </c>
    </row>
    <row r="213" spans="13:208" ht="12.75">
      <c r="M213" s="4">
        <v>1.181E-08</v>
      </c>
      <c r="N213" s="4">
        <v>1.20653776978</v>
      </c>
      <c r="O213" s="4">
        <v>131.5419616864</v>
      </c>
      <c r="P213">
        <f t="shared" si="141"/>
        <v>-2.855068480291207E-09</v>
      </c>
      <c r="R213" s="4">
        <v>1.41E-09</v>
      </c>
      <c r="S213" s="4">
        <v>3.18979826258</v>
      </c>
      <c r="T213" s="4">
        <v>6262.300454499</v>
      </c>
      <c r="U213">
        <f t="shared" si="142"/>
        <v>-1.558951913140528E-10</v>
      </c>
      <c r="BP213" s="4">
        <v>5.08E-09</v>
      </c>
      <c r="BQ213" s="4">
        <v>3.36399024699</v>
      </c>
      <c r="BR213" s="4">
        <v>20597.2439630412</v>
      </c>
      <c r="BS213">
        <f t="shared" si="143"/>
        <v>3.340583718943818E-09</v>
      </c>
      <c r="BU213" s="4">
        <v>5.1E-10</v>
      </c>
      <c r="BV213" s="4">
        <v>1.70258603562</v>
      </c>
      <c r="BW213" s="4">
        <v>1551.045222648</v>
      </c>
      <c r="BX213">
        <f t="shared" si="144"/>
        <v>-4.944566610805448E-10</v>
      </c>
      <c r="CT213" s="4">
        <v>1.013E-08</v>
      </c>
      <c r="CU213" s="4">
        <v>0.42234855022</v>
      </c>
      <c r="CV213" s="4">
        <v>32.4557772355</v>
      </c>
      <c r="CW213">
        <f t="shared" si="145"/>
        <v>-3.7459350396044066E-10</v>
      </c>
      <c r="CX213">
        <f t="shared" si="146"/>
        <v>-3.747507081165118E-10</v>
      </c>
      <c r="CY213">
        <f t="shared" si="147"/>
        <v>-3.747507081913176E-10</v>
      </c>
      <c r="CZ213">
        <f t="shared" si="148"/>
        <v>-3.747507081913176E-10</v>
      </c>
      <c r="GL213" s="4">
        <v>1.3668E-07</v>
      </c>
      <c r="GM213" s="4">
        <v>5.4557613532</v>
      </c>
      <c r="GN213" s="4">
        <v>39.3568759152</v>
      </c>
      <c r="GO213">
        <f t="shared" si="149"/>
        <v>7.416133197553487E-09</v>
      </c>
      <c r="GP213">
        <f t="shared" si="150"/>
        <v>7.413563124914157E-09</v>
      </c>
      <c r="GQ213">
        <f t="shared" si="151"/>
        <v>7.413563123688405E-09</v>
      </c>
      <c r="GR213">
        <f t="shared" si="152"/>
        <v>7.413563123688405E-09</v>
      </c>
      <c r="GT213" s="4">
        <v>3.01E-08</v>
      </c>
      <c r="GU213" s="4">
        <v>0.24656411754</v>
      </c>
      <c r="GV213" s="4">
        <v>91.7864415238</v>
      </c>
      <c r="GW213">
        <f t="shared" si="137"/>
        <v>1.356641402034995E-08</v>
      </c>
      <c r="GX213">
        <f t="shared" si="138"/>
        <v>1.3567594044336081E-08</v>
      </c>
      <c r="GY213">
        <f t="shared" si="139"/>
        <v>1.3567594044898132E-08</v>
      </c>
      <c r="GZ213">
        <f t="shared" si="140"/>
        <v>1.3567594044898132E-08</v>
      </c>
    </row>
    <row r="214" spans="13:208" ht="12.75">
      <c r="M214" s="4">
        <v>1.254E-08</v>
      </c>
      <c r="N214" s="4">
        <v>5.45103277798</v>
      </c>
      <c r="O214" s="4">
        <v>6076.8903015542</v>
      </c>
      <c r="P214">
        <f t="shared" si="141"/>
        <v>-4.316778062060428E-09</v>
      </c>
      <c r="R214" s="4">
        <v>1.22E-09</v>
      </c>
      <c r="S214" s="4">
        <v>4.23040027813</v>
      </c>
      <c r="T214" s="4">
        <v>29.429508536</v>
      </c>
      <c r="U214">
        <f t="shared" si="142"/>
        <v>3.5310468418159865E-10</v>
      </c>
      <c r="BP214" s="4">
        <v>4.5E-09</v>
      </c>
      <c r="BQ214" s="4">
        <v>5.6605429925</v>
      </c>
      <c r="BR214" s="4">
        <v>10454.5013866052</v>
      </c>
      <c r="BS214">
        <f t="shared" si="143"/>
        <v>3.6786697005704965E-09</v>
      </c>
      <c r="BU214" s="4">
        <v>3.9E-10</v>
      </c>
      <c r="BV214" s="4">
        <v>2.97100699926</v>
      </c>
      <c r="BW214" s="4">
        <v>2118.7638603784</v>
      </c>
      <c r="BX214">
        <f t="shared" si="144"/>
        <v>2.0050699407152064E-10</v>
      </c>
      <c r="CT214" s="4">
        <v>9.39E-09</v>
      </c>
      <c r="CU214" s="4">
        <v>4.50445799766</v>
      </c>
      <c r="CV214" s="4">
        <v>365.0011565867</v>
      </c>
      <c r="CW214">
        <f t="shared" si="145"/>
        <v>9.380456355576158E-09</v>
      </c>
      <c r="CX214">
        <f t="shared" si="146"/>
        <v>9.380382294794474E-09</v>
      </c>
      <c r="CY214">
        <f t="shared" si="147"/>
        <v>9.380382294759116E-09</v>
      </c>
      <c r="CZ214">
        <f t="shared" si="148"/>
        <v>9.380382294759116E-09</v>
      </c>
      <c r="GL214" s="4">
        <v>1.3418E-07</v>
      </c>
      <c r="GM214" s="4">
        <v>3.95805150079</v>
      </c>
      <c r="GN214" s="4">
        <v>290.2195580194</v>
      </c>
      <c r="GO214">
        <f t="shared" si="149"/>
        <v>9.853920147674911E-08</v>
      </c>
      <c r="GP214">
        <f t="shared" si="150"/>
        <v>9.855184720060606E-08</v>
      </c>
      <c r="GQ214">
        <f t="shared" si="151"/>
        <v>9.855184720661038E-08</v>
      </c>
      <c r="GR214">
        <f t="shared" si="152"/>
        <v>9.855184720661038E-08</v>
      </c>
      <c r="GT214" s="4">
        <v>2.861E-08</v>
      </c>
      <c r="GU214" s="4">
        <v>6.17465663902</v>
      </c>
      <c r="GV214" s="4">
        <v>422.405405182</v>
      </c>
      <c r="GW214">
        <f t="shared" si="137"/>
        <v>1.3652079349655671E-08</v>
      </c>
      <c r="GX214">
        <f t="shared" si="138"/>
        <v>1.3657160669132878E-08</v>
      </c>
      <c r="GY214">
        <f t="shared" si="139"/>
        <v>1.3657160671545094E-08</v>
      </c>
      <c r="GZ214">
        <f t="shared" si="140"/>
        <v>1.3657160671545094E-08</v>
      </c>
    </row>
    <row r="215" spans="13:208" ht="12.75">
      <c r="M215" s="4">
        <v>1.035E-08</v>
      </c>
      <c r="N215" s="4">
        <v>2.32142722747</v>
      </c>
      <c r="O215" s="4">
        <v>7342.4577801806</v>
      </c>
      <c r="P215">
        <f t="shared" si="141"/>
        <v>6.571072601593623E-09</v>
      </c>
      <c r="R215" s="4">
        <v>1.11E-09</v>
      </c>
      <c r="S215" s="4">
        <v>5.16954029551</v>
      </c>
      <c r="T215" s="4">
        <v>17782.7320727842</v>
      </c>
      <c r="U215">
        <f t="shared" si="142"/>
        <v>-7.914454685304258E-10</v>
      </c>
      <c r="BP215" s="4">
        <v>3.75E-09</v>
      </c>
      <c r="BQ215" s="4">
        <v>4.98534633105</v>
      </c>
      <c r="BR215" s="4">
        <v>9779.1086761254</v>
      </c>
      <c r="BS215">
        <f t="shared" si="143"/>
        <v>3.1503989789838485E-09</v>
      </c>
      <c r="BU215" s="4">
        <v>5.3E-10</v>
      </c>
      <c r="BV215" s="4">
        <v>5.19854123078</v>
      </c>
      <c r="BW215" s="4">
        <v>77713.7714681205</v>
      </c>
      <c r="BX215">
        <f t="shared" si="144"/>
        <v>-2.497117276421074E-10</v>
      </c>
      <c r="CT215" s="4">
        <v>7.56E-09</v>
      </c>
      <c r="CU215" s="4">
        <v>0.82872484717</v>
      </c>
      <c r="CV215" s="4">
        <v>17.5261078183</v>
      </c>
      <c r="CW215">
        <f t="shared" si="145"/>
        <v>3.1081825420132878E-09</v>
      </c>
      <c r="CX215">
        <f t="shared" si="146"/>
        <v>3.1081247510387826E-09</v>
      </c>
      <c r="CY215">
        <f t="shared" si="147"/>
        <v>3.1081247510113607E-09</v>
      </c>
      <c r="CZ215">
        <f t="shared" si="148"/>
        <v>3.1081247510113607E-09</v>
      </c>
      <c r="GL215" s="4">
        <v>1.5368E-07</v>
      </c>
      <c r="GM215" s="4">
        <v>2.45783892707</v>
      </c>
      <c r="GN215" s="4">
        <v>26.826702943</v>
      </c>
      <c r="GO215">
        <f t="shared" si="149"/>
        <v>1.4385492358001484E-08</v>
      </c>
      <c r="GP215">
        <f t="shared" si="150"/>
        <v>1.4387456320250839E-08</v>
      </c>
      <c r="GQ215">
        <f t="shared" si="151"/>
        <v>1.4387456321181453E-08</v>
      </c>
      <c r="GR215">
        <f t="shared" si="152"/>
        <v>1.4387456321181453E-08</v>
      </c>
      <c r="GT215" s="4">
        <v>2.989E-08</v>
      </c>
      <c r="GU215" s="4">
        <v>2.31620917965</v>
      </c>
      <c r="GV215" s="4">
        <v>485.9288551643</v>
      </c>
      <c r="GW215">
        <f t="shared" si="137"/>
        <v>-1.3085679765893994E-08</v>
      </c>
      <c r="GX215">
        <f t="shared" si="138"/>
        <v>-1.3091927604124932E-08</v>
      </c>
      <c r="GY215">
        <f t="shared" si="139"/>
        <v>-1.3091927607094198E-08</v>
      </c>
      <c r="GZ215">
        <f t="shared" si="140"/>
        <v>-1.3091927607094198E-08</v>
      </c>
    </row>
    <row r="216" spans="13:208" ht="12.75">
      <c r="M216" s="4">
        <v>1.117E-08</v>
      </c>
      <c r="N216" s="4">
        <v>0.38838354256</v>
      </c>
      <c r="O216" s="4">
        <v>949.1756089698</v>
      </c>
      <c r="P216">
        <f t="shared" si="141"/>
        <v>-1.0400044346250262E-08</v>
      </c>
      <c r="R216" s="4">
        <v>1E-09</v>
      </c>
      <c r="S216" s="4">
        <v>3.52213872761</v>
      </c>
      <c r="T216" s="4">
        <v>18052.9295431578</v>
      </c>
      <c r="U216">
        <f t="shared" si="142"/>
        <v>-5.497604148798844E-10</v>
      </c>
      <c r="BP216" s="4">
        <v>5.23E-09</v>
      </c>
      <c r="BQ216" s="4">
        <v>0.97215560834</v>
      </c>
      <c r="BR216" s="4">
        <v>155427.54293624</v>
      </c>
      <c r="BS216">
        <f t="shared" si="143"/>
        <v>2.9073762471495476E-09</v>
      </c>
      <c r="BU216" s="4">
        <v>4.7E-10</v>
      </c>
      <c r="BV216" s="4">
        <v>4.26356628717</v>
      </c>
      <c r="BW216" s="4">
        <v>21424.4666443034</v>
      </c>
      <c r="BX216">
        <f t="shared" si="144"/>
        <v>7.940548313732594E-11</v>
      </c>
      <c r="CT216" s="4">
        <v>9.16E-09</v>
      </c>
      <c r="CU216" s="4">
        <v>3.89409205418</v>
      </c>
      <c r="CV216" s="4">
        <v>38.2449102224</v>
      </c>
      <c r="CW216">
        <f t="shared" si="145"/>
        <v>8.184003029948271E-09</v>
      </c>
      <c r="CX216">
        <f t="shared" si="146"/>
        <v>8.183927739431213E-09</v>
      </c>
      <c r="CY216">
        <f t="shared" si="147"/>
        <v>8.183927739395429E-09</v>
      </c>
      <c r="CZ216">
        <f t="shared" si="148"/>
        <v>8.183927739395429E-09</v>
      </c>
      <c r="GL216" s="4">
        <v>1.4246E-07</v>
      </c>
      <c r="GM216" s="4">
        <v>3.18588280921</v>
      </c>
      <c r="GN216" s="4">
        <v>401.6497195162</v>
      </c>
      <c r="GO216">
        <f t="shared" si="149"/>
        <v>1.0289249683055686E-07</v>
      </c>
      <c r="GP216">
        <f t="shared" si="150"/>
        <v>1.029114302157832E-07</v>
      </c>
      <c r="GQ216">
        <f t="shared" si="151"/>
        <v>1.0291143022478736E-07</v>
      </c>
      <c r="GR216">
        <f t="shared" si="152"/>
        <v>1.0291143022478736E-07</v>
      </c>
      <c r="GT216" s="4">
        <v>3.088E-08</v>
      </c>
      <c r="GU216" s="4">
        <v>2.29186342974</v>
      </c>
      <c r="GV216" s="4">
        <v>110.2063212194</v>
      </c>
      <c r="GW216">
        <f t="shared" si="137"/>
        <v>2.9446688790802627E-08</v>
      </c>
      <c r="GX216">
        <f t="shared" si="138"/>
        <v>2.9447179083088443E-08</v>
      </c>
      <c r="GY216">
        <f t="shared" si="139"/>
        <v>2.944717908332098E-08</v>
      </c>
      <c r="GZ216">
        <f t="shared" si="140"/>
        <v>2.944717908332098E-08</v>
      </c>
    </row>
    <row r="217" spans="13:208" ht="12.75">
      <c r="M217" s="4">
        <v>9.66E-09</v>
      </c>
      <c r="N217" s="4">
        <v>3.18341890851</v>
      </c>
      <c r="O217" s="4">
        <v>11087.2851259184</v>
      </c>
      <c r="P217">
        <f t="shared" si="141"/>
        <v>9.424855641343362E-09</v>
      </c>
      <c r="R217" s="4">
        <v>1.08E-09</v>
      </c>
      <c r="S217" s="4">
        <v>1.08514212991</v>
      </c>
      <c r="T217" s="4">
        <v>16858.4825329332</v>
      </c>
      <c r="U217">
        <f t="shared" si="142"/>
        <v>-6.916001421469402E-11</v>
      </c>
      <c r="BP217" s="4">
        <v>4.03E-09</v>
      </c>
      <c r="BQ217" s="4">
        <v>5.13939866506</v>
      </c>
      <c r="BR217" s="4">
        <v>1551.045222648</v>
      </c>
      <c r="BS217">
        <f t="shared" si="143"/>
        <v>4.025416273099325E-09</v>
      </c>
      <c r="BU217" s="4">
        <v>3.7E-10</v>
      </c>
      <c r="BV217" s="4">
        <v>0.62902722802</v>
      </c>
      <c r="BW217" s="4">
        <v>24356.7807886416</v>
      </c>
      <c r="BX217">
        <f t="shared" si="144"/>
        <v>-2.5189772948424966E-11</v>
      </c>
      <c r="CT217" s="4">
        <v>7.36E-09</v>
      </c>
      <c r="CU217" s="4">
        <v>4.78125743795</v>
      </c>
      <c r="CV217" s="4">
        <v>5.3684418616</v>
      </c>
      <c r="CW217">
        <f t="shared" si="145"/>
        <v>6.5743703036403636E-09</v>
      </c>
      <c r="CX217">
        <f t="shared" si="146"/>
        <v>6.574361804758244E-09</v>
      </c>
      <c r="CY217">
        <f t="shared" si="147"/>
        <v>6.574361804754201E-09</v>
      </c>
      <c r="CZ217">
        <f t="shared" si="148"/>
        <v>6.574361804754201E-09</v>
      </c>
      <c r="GL217" s="4">
        <v>1.2222E-07</v>
      </c>
      <c r="GM217" s="4">
        <v>4.94370170146</v>
      </c>
      <c r="GN217" s="4">
        <v>14.0146456805</v>
      </c>
      <c r="GO217">
        <f t="shared" si="149"/>
        <v>1.145163680808959E-07</v>
      </c>
      <c r="GP217">
        <f t="shared" si="150"/>
        <v>1.1451608171182921E-07</v>
      </c>
      <c r="GQ217">
        <f t="shared" si="151"/>
        <v>1.1451608171169328E-07</v>
      </c>
      <c r="GR217">
        <f t="shared" si="152"/>
        <v>1.1451608171169328E-07</v>
      </c>
      <c r="GT217" s="4">
        <v>3.03E-08</v>
      </c>
      <c r="GU217" s="4">
        <v>3.698661491</v>
      </c>
      <c r="GV217" s="4">
        <v>532.6117264014</v>
      </c>
      <c r="GW217">
        <f t="shared" si="137"/>
        <v>-2.938012057220353E-08</v>
      </c>
      <c r="GX217">
        <f t="shared" si="138"/>
        <v>-2.9378231405777312E-08</v>
      </c>
      <c r="GY217">
        <f t="shared" si="139"/>
        <v>-2.9378231404880148E-08</v>
      </c>
      <c r="GZ217">
        <f t="shared" si="140"/>
        <v>-2.9378231404880148E-08</v>
      </c>
    </row>
    <row r="218" spans="13:208" ht="12.75">
      <c r="M218" s="4">
        <v>1.171E-08</v>
      </c>
      <c r="N218" s="4">
        <v>3.39635049962</v>
      </c>
      <c r="O218" s="4">
        <v>12562.6285816338</v>
      </c>
      <c r="P218">
        <f t="shared" si="141"/>
        <v>-7.283964009496015E-09</v>
      </c>
      <c r="R218" s="4">
        <v>1.06E-09</v>
      </c>
      <c r="S218" s="4">
        <v>1.9608524841</v>
      </c>
      <c r="T218" s="4">
        <v>74.78159856729998</v>
      </c>
      <c r="U218">
        <f t="shared" si="142"/>
        <v>8.606654212338494E-10</v>
      </c>
      <c r="BP218" s="4">
        <v>3.72E-09</v>
      </c>
      <c r="BQ218" s="4">
        <v>3.69883738807</v>
      </c>
      <c r="BR218" s="4">
        <v>9388.0059094152</v>
      </c>
      <c r="BS218">
        <f t="shared" si="143"/>
        <v>-1.973854276085927E-09</v>
      </c>
      <c r="BU218" s="4">
        <v>3.6E-10</v>
      </c>
      <c r="BV218" s="4">
        <v>0.11087914947</v>
      </c>
      <c r="BW218" s="4">
        <v>10344.2950653858</v>
      </c>
      <c r="BX218">
        <f t="shared" si="144"/>
        <v>-3.5340611962745476E-10</v>
      </c>
      <c r="CT218" s="4">
        <v>7.62E-09</v>
      </c>
      <c r="CU218" s="4">
        <v>0.0189733713</v>
      </c>
      <c r="CV218" s="4">
        <v>189.3931538018</v>
      </c>
      <c r="CW218">
        <f t="shared" si="145"/>
        <v>5.04867121456543E-09</v>
      </c>
      <c r="CX218">
        <f t="shared" si="146"/>
        <v>5.048153982019221E-09</v>
      </c>
      <c r="CY218">
        <f t="shared" si="147"/>
        <v>5.048153981773931E-09</v>
      </c>
      <c r="CZ218">
        <f t="shared" si="148"/>
        <v>5.048153981773931E-09</v>
      </c>
      <c r="GL218" s="4">
        <v>1.5484E-07</v>
      </c>
      <c r="GM218" s="4">
        <v>3.79703715637</v>
      </c>
      <c r="GN218" s="4">
        <v>404.6186649328</v>
      </c>
      <c r="GO218">
        <f t="shared" si="149"/>
        <v>-1.4350432067933414E-07</v>
      </c>
      <c r="GP218">
        <f t="shared" si="150"/>
        <v>-1.4349305928608162E-07</v>
      </c>
      <c r="GQ218">
        <f t="shared" si="151"/>
        <v>-1.434930592807106E-07</v>
      </c>
      <c r="GR218">
        <f t="shared" si="152"/>
        <v>-1.434930592807106E-07</v>
      </c>
      <c r="GT218" s="4">
        <v>3.02E-08</v>
      </c>
      <c r="GU218" s="4">
        <v>2.36422658177</v>
      </c>
      <c r="GV218" s="4">
        <v>290.2195580194</v>
      </c>
      <c r="GW218">
        <f t="shared" si="137"/>
        <v>1.9981756708704475E-08</v>
      </c>
      <c r="GX218">
        <f t="shared" si="138"/>
        <v>1.997861204537772E-08</v>
      </c>
      <c r="GY218">
        <f t="shared" si="139"/>
        <v>1.99786120438844E-08</v>
      </c>
      <c r="GZ218">
        <f t="shared" si="140"/>
        <v>1.99786120438844E-08</v>
      </c>
    </row>
    <row r="219" spans="13:208" ht="12.75">
      <c r="M219" s="4">
        <v>1.121E-08</v>
      </c>
      <c r="N219" s="4">
        <v>0.72627490378</v>
      </c>
      <c r="O219" s="4">
        <v>220.4126424388</v>
      </c>
      <c r="P219">
        <f t="shared" si="141"/>
        <v>-1.1149298642348594E-08</v>
      </c>
      <c r="R219" s="4">
        <v>1.1E-09</v>
      </c>
      <c r="S219" s="4">
        <v>2.30582372873</v>
      </c>
      <c r="T219" s="4">
        <v>16460.3335295249</v>
      </c>
      <c r="U219">
        <f t="shared" si="142"/>
        <v>7.139669305521954E-10</v>
      </c>
      <c r="BP219" s="4">
        <v>3.67E-09</v>
      </c>
      <c r="BQ219" s="4">
        <v>4.43875659716</v>
      </c>
      <c r="BR219" s="4">
        <v>4535.0594369244</v>
      </c>
      <c r="BS219">
        <f t="shared" si="143"/>
        <v>-2.8057365414766156E-09</v>
      </c>
      <c r="BU219" s="4">
        <v>3.6E-10</v>
      </c>
      <c r="BV219" s="4">
        <v>0.77037556319</v>
      </c>
      <c r="BW219" s="4">
        <v>12029.3471878874</v>
      </c>
      <c r="BX219">
        <f t="shared" si="144"/>
        <v>9.864595025411843E-11</v>
      </c>
      <c r="CT219" s="4">
        <v>7.38E-09</v>
      </c>
      <c r="CU219" s="4">
        <v>2.31770478416</v>
      </c>
      <c r="CV219" s="4">
        <v>42.3258213318</v>
      </c>
      <c r="CW219">
        <f t="shared" si="145"/>
        <v>-7.3164821620162855E-09</v>
      </c>
      <c r="CX219">
        <f t="shared" si="146"/>
        <v>-7.31646259371759E-09</v>
      </c>
      <c r="CY219">
        <f t="shared" si="147"/>
        <v>-7.3164625937083065E-09</v>
      </c>
      <c r="CZ219">
        <f t="shared" si="148"/>
        <v>-7.3164625937083065E-09</v>
      </c>
      <c r="GL219" s="4">
        <v>1.3427E-07</v>
      </c>
      <c r="GM219" s="4">
        <v>3.79527836573</v>
      </c>
      <c r="GN219" s="4">
        <v>151.0476698429</v>
      </c>
      <c r="GO219">
        <f t="shared" si="149"/>
        <v>-3.194825870141495E-08</v>
      </c>
      <c r="GP219">
        <f t="shared" si="150"/>
        <v>-3.1938833274662744E-08</v>
      </c>
      <c r="GQ219">
        <f t="shared" si="151"/>
        <v>-3.193883327018511E-08</v>
      </c>
      <c r="GR219">
        <f t="shared" si="152"/>
        <v>-3.193883327018511E-08</v>
      </c>
      <c r="GT219" s="4">
        <v>3.17E-08</v>
      </c>
      <c r="GU219" s="4">
        <v>1.23078934548</v>
      </c>
      <c r="GV219" s="4">
        <v>10176.6369832815</v>
      </c>
      <c r="GW219">
        <f t="shared" si="137"/>
        <v>1.4721389922668744E-08</v>
      </c>
      <c r="GX219">
        <f t="shared" si="138"/>
        <v>1.485791666544537E-08</v>
      </c>
      <c r="GY219">
        <f t="shared" si="139"/>
        <v>1.4857916730235962E-08</v>
      </c>
      <c r="GZ219">
        <f t="shared" si="140"/>
        <v>1.4857916730235962E-08</v>
      </c>
    </row>
    <row r="220" spans="13:208" ht="12.75">
      <c r="M220" s="4">
        <v>1.024E-08</v>
      </c>
      <c r="N220" s="4">
        <v>2.19378315386</v>
      </c>
      <c r="O220" s="4">
        <v>11403.676995575</v>
      </c>
      <c r="P220">
        <f t="shared" si="141"/>
        <v>9.858886785430925E-09</v>
      </c>
      <c r="R220" s="4">
        <v>9.7E-10</v>
      </c>
      <c r="S220" s="4">
        <v>3.5091894021</v>
      </c>
      <c r="T220" s="4">
        <v>5333.9002410216</v>
      </c>
      <c r="U220">
        <f t="shared" si="142"/>
        <v>-6.610913576940352E-10</v>
      </c>
      <c r="BP220" s="4">
        <v>4.06E-09</v>
      </c>
      <c r="BQ220" s="4">
        <v>4.208631566</v>
      </c>
      <c r="BR220" s="4">
        <v>12592.4500197826</v>
      </c>
      <c r="BS220">
        <f t="shared" si="143"/>
        <v>1.3368293280667903E-09</v>
      </c>
      <c r="BU220" s="4">
        <v>3.5E-10</v>
      </c>
      <c r="BV220" s="4">
        <v>3.30933994515</v>
      </c>
      <c r="BW220" s="4">
        <v>24072.9214697764</v>
      </c>
      <c r="BX220">
        <f t="shared" si="144"/>
        <v>-3.077485981861868E-10</v>
      </c>
      <c r="CT220" s="4">
        <v>8.6E-09</v>
      </c>
      <c r="CU220" s="4">
        <v>4.82440483506</v>
      </c>
      <c r="CV220" s="4">
        <v>210.3301500214</v>
      </c>
      <c r="CW220">
        <f t="shared" si="145"/>
        <v>8.474933961930541E-09</v>
      </c>
      <c r="CX220">
        <f t="shared" si="146"/>
        <v>8.474786853593573E-09</v>
      </c>
      <c r="CY220">
        <f t="shared" si="147"/>
        <v>8.474786853523423E-09</v>
      </c>
      <c r="CZ220">
        <f t="shared" si="148"/>
        <v>8.474786853523423E-09</v>
      </c>
      <c r="GL220" s="4">
        <v>1.445E-07</v>
      </c>
      <c r="GM220" s="4">
        <v>4.93940408761</v>
      </c>
      <c r="GN220" s="4">
        <v>120.9913890524</v>
      </c>
      <c r="GO220">
        <f t="shared" si="149"/>
        <v>-1.0553554531261738E-08</v>
      </c>
      <c r="GP220">
        <f t="shared" si="150"/>
        <v>-1.0561897484825937E-08</v>
      </c>
      <c r="GQ220">
        <f t="shared" si="151"/>
        <v>-1.0561897488790819E-08</v>
      </c>
      <c r="GR220">
        <f t="shared" si="152"/>
        <v>-1.0561897488790819E-08</v>
      </c>
      <c r="GT220" s="4">
        <v>2.652E-08</v>
      </c>
      <c r="GU220" s="4">
        <v>3.35836234807</v>
      </c>
      <c r="GV220" s="4">
        <v>148.0787244263</v>
      </c>
      <c r="GW220">
        <f t="shared" si="137"/>
        <v>2.6519243181742865E-08</v>
      </c>
      <c r="GX220">
        <f t="shared" si="138"/>
        <v>2.6519228919801793E-08</v>
      </c>
      <c r="GY220">
        <f t="shared" si="139"/>
        <v>2.6519228919794987E-08</v>
      </c>
      <c r="GZ220">
        <f t="shared" si="140"/>
        <v>2.6519228919794987E-08</v>
      </c>
    </row>
    <row r="221" spans="13:208" ht="12.75">
      <c r="M221" s="4">
        <v>8.88E-09</v>
      </c>
      <c r="N221" s="4">
        <v>3.91173199285</v>
      </c>
      <c r="O221" s="4">
        <v>4686.8894077068</v>
      </c>
      <c r="P221">
        <f t="shared" si="141"/>
        <v>1.894816103379191E-09</v>
      </c>
      <c r="R221" s="4">
        <v>9.9E-10</v>
      </c>
      <c r="S221" s="4">
        <v>3.56417337974</v>
      </c>
      <c r="T221" s="4">
        <v>735.8765135318</v>
      </c>
      <c r="U221">
        <f t="shared" si="142"/>
        <v>-6.311276429174368E-10</v>
      </c>
      <c r="BP221" s="4">
        <v>3.6E-09</v>
      </c>
      <c r="BQ221" s="4">
        <v>2.53924644657</v>
      </c>
      <c r="BR221" s="4">
        <v>242.728603974</v>
      </c>
      <c r="BS221">
        <f t="shared" si="143"/>
        <v>-2.27741164932333E-09</v>
      </c>
      <c r="BU221" s="4">
        <v>3.5E-10</v>
      </c>
      <c r="BV221" s="4">
        <v>5.93650887012</v>
      </c>
      <c r="BW221" s="4">
        <v>31570.7996493912</v>
      </c>
      <c r="BX221">
        <f t="shared" si="144"/>
        <v>-2.779866232607512E-10</v>
      </c>
      <c r="CT221" s="4">
        <v>8.88E-09</v>
      </c>
      <c r="CU221" s="4">
        <v>3.20360339895</v>
      </c>
      <c r="CV221" s="4">
        <v>348.8476468921</v>
      </c>
      <c r="CW221">
        <f t="shared" si="145"/>
        <v>-5.337927660568531E-09</v>
      </c>
      <c r="CX221">
        <f t="shared" si="146"/>
        <v>-5.3367430659778175E-09</v>
      </c>
      <c r="CY221">
        <f t="shared" si="147"/>
        <v>-5.336743065412999E-09</v>
      </c>
      <c r="CZ221">
        <f t="shared" si="148"/>
        <v>-5.336743065412999E-09</v>
      </c>
      <c r="GL221" s="4">
        <v>1.4331E-07</v>
      </c>
      <c r="GM221" s="4">
        <v>4.71117327722</v>
      </c>
      <c r="GN221" s="4">
        <v>738.7972748386</v>
      </c>
      <c r="GO221">
        <f t="shared" si="149"/>
        <v>1.139047557972054E-07</v>
      </c>
      <c r="GP221">
        <f t="shared" si="150"/>
        <v>1.1393549162318264E-07</v>
      </c>
      <c r="GQ221">
        <f t="shared" si="151"/>
        <v>1.1393549163772977E-07</v>
      </c>
      <c r="GR221">
        <f t="shared" si="152"/>
        <v>1.1393549163772977E-07</v>
      </c>
      <c r="GT221" s="4">
        <v>2.673E-08</v>
      </c>
      <c r="GU221" s="4">
        <v>6.03366372927</v>
      </c>
      <c r="GV221" s="4">
        <v>196.5067008026</v>
      </c>
      <c r="GW221">
        <f t="shared" si="137"/>
        <v>2.5947289083697677E-09</v>
      </c>
      <c r="GX221">
        <f t="shared" si="138"/>
        <v>2.5922275133958727E-09</v>
      </c>
      <c r="GY221">
        <f t="shared" si="139"/>
        <v>2.5922275122102586E-09</v>
      </c>
      <c r="GZ221">
        <f t="shared" si="140"/>
        <v>2.5922275122102586E-09</v>
      </c>
    </row>
    <row r="222" spans="13:208" ht="12.75">
      <c r="M222" s="4">
        <v>9.1E-09</v>
      </c>
      <c r="N222" s="4">
        <v>1.98802695087</v>
      </c>
      <c r="O222" s="4">
        <v>735.8765135318</v>
      </c>
      <c r="P222">
        <f t="shared" si="141"/>
        <v>-6.979940529462089E-09</v>
      </c>
      <c r="R222" s="4">
        <v>9.4E-10</v>
      </c>
      <c r="S222" s="4">
        <v>5.01857894228</v>
      </c>
      <c r="T222" s="4">
        <v>3128.3887650958</v>
      </c>
      <c r="U222">
        <f t="shared" si="142"/>
        <v>-3.2041065757560143E-10</v>
      </c>
      <c r="BP222" s="4">
        <v>4.71E-09</v>
      </c>
      <c r="BQ222" s="4">
        <v>4.61907324819</v>
      </c>
      <c r="BR222" s="4">
        <v>5436.9930152402</v>
      </c>
      <c r="BS222">
        <f t="shared" si="143"/>
        <v>-1.0841364603096742E-09</v>
      </c>
      <c r="BU222" s="4">
        <v>3.6E-10</v>
      </c>
      <c r="BV222" s="4">
        <v>2.15108874765</v>
      </c>
      <c r="BW222" s="4">
        <v>30774.5016425748</v>
      </c>
      <c r="BX222">
        <f t="shared" si="144"/>
        <v>2.2622387603044736E-10</v>
      </c>
      <c r="CT222" s="4">
        <v>9.16E-09</v>
      </c>
      <c r="CU222" s="4">
        <v>5.04967792934</v>
      </c>
      <c r="CV222" s="4">
        <v>38.0211610532</v>
      </c>
      <c r="CW222">
        <f t="shared" si="145"/>
        <v>-7.225763700144156E-09</v>
      </c>
      <c r="CX222">
        <f t="shared" si="146"/>
        <v>-7.22566128165201E-09</v>
      </c>
      <c r="CY222">
        <f t="shared" si="147"/>
        <v>-7.2256612816030474E-09</v>
      </c>
      <c r="CZ222">
        <f t="shared" si="148"/>
        <v>-7.2256612816030474E-09</v>
      </c>
      <c r="GL222" s="4">
        <v>1.1566E-07</v>
      </c>
      <c r="GM222" s="4">
        <v>5.91003539239</v>
      </c>
      <c r="GN222" s="4">
        <v>536.8045120954</v>
      </c>
      <c r="GO222">
        <f t="shared" si="149"/>
        <v>-1.1415839147378236E-07</v>
      </c>
      <c r="GP222">
        <f t="shared" si="150"/>
        <v>-1.1415361629829385E-07</v>
      </c>
      <c r="GQ222">
        <f t="shared" si="151"/>
        <v>-1.1415361629602628E-07</v>
      </c>
      <c r="GR222">
        <f t="shared" si="152"/>
        <v>-1.1415361629602628E-07</v>
      </c>
      <c r="GT222" s="4">
        <v>2.63E-08</v>
      </c>
      <c r="GU222" s="4">
        <v>0.46957619348</v>
      </c>
      <c r="GV222" s="4">
        <v>1970.4245035212</v>
      </c>
      <c r="GW222">
        <f t="shared" si="137"/>
        <v>-8.96608926681682E-09</v>
      </c>
      <c r="GX222">
        <f t="shared" si="138"/>
        <v>-8.942775055726341E-09</v>
      </c>
      <c r="GY222">
        <f t="shared" si="139"/>
        <v>-8.942775044659071E-09</v>
      </c>
      <c r="GZ222">
        <f t="shared" si="140"/>
        <v>-8.942775044659071E-09</v>
      </c>
    </row>
    <row r="223" spans="13:208" ht="12.75">
      <c r="M223" s="4">
        <v>8.3E-09</v>
      </c>
      <c r="N223" s="4">
        <v>0.48984915507</v>
      </c>
      <c r="O223" s="4">
        <v>24072.9214697764</v>
      </c>
      <c r="P223">
        <f t="shared" si="141"/>
        <v>5.671252719286242E-09</v>
      </c>
      <c r="R223" s="4">
        <v>9.7E-10</v>
      </c>
      <c r="S223" s="4">
        <v>1.65579893894</v>
      </c>
      <c r="T223" s="4">
        <v>533.2140834436</v>
      </c>
      <c r="U223">
        <f t="shared" si="142"/>
        <v>-6.578653911835761E-10</v>
      </c>
      <c r="BP223" s="4">
        <v>4.41E-09</v>
      </c>
      <c r="BQ223" s="4">
        <v>5.83872966262</v>
      </c>
      <c r="BR223" s="4">
        <v>3496.032826134</v>
      </c>
      <c r="BS223">
        <f t="shared" si="143"/>
        <v>-3.844092456507653E-10</v>
      </c>
      <c r="BU223" s="4">
        <v>3.6E-10</v>
      </c>
      <c r="BV223" s="4">
        <v>1.75078825382</v>
      </c>
      <c r="BW223" s="4">
        <v>16207.886271502</v>
      </c>
      <c r="BX223">
        <f t="shared" si="144"/>
        <v>1.259381650471053E-10</v>
      </c>
      <c r="CT223" s="4">
        <v>6.38E-09</v>
      </c>
      <c r="CU223" s="4">
        <v>0.63267396269</v>
      </c>
      <c r="CV223" s="4">
        <v>244.318584075</v>
      </c>
      <c r="CW223">
        <f t="shared" si="145"/>
        <v>6.2579109028712624E-09</v>
      </c>
      <c r="CX223">
        <f t="shared" si="146"/>
        <v>6.258056068736417E-09</v>
      </c>
      <c r="CY223">
        <f t="shared" si="147"/>
        <v>6.2580560688055726E-09</v>
      </c>
      <c r="CZ223">
        <f t="shared" si="148"/>
        <v>6.2580560688055726E-09</v>
      </c>
      <c r="GL223" s="4">
        <v>1.5578E-07</v>
      </c>
      <c r="GM223" s="4">
        <v>2.91836788254</v>
      </c>
      <c r="GN223" s="4">
        <v>875.830299001</v>
      </c>
      <c r="GO223">
        <f t="shared" si="149"/>
        <v>-8.858921297253844E-08</v>
      </c>
      <c r="GP223">
        <f t="shared" si="150"/>
        <v>-8.85355072215313E-08</v>
      </c>
      <c r="GQ223">
        <f t="shared" si="151"/>
        <v>-8.853550719600144E-08</v>
      </c>
      <c r="GR223">
        <f t="shared" si="152"/>
        <v>-8.853550719600144E-08</v>
      </c>
      <c r="GT223" s="4">
        <v>2.599E-08</v>
      </c>
      <c r="GU223" s="4">
        <v>4.86022081674</v>
      </c>
      <c r="GV223" s="4">
        <v>439.1977998174</v>
      </c>
      <c r="GW223">
        <f t="shared" si="137"/>
        <v>-2.2668840507462062E-08</v>
      </c>
      <c r="GX223">
        <f t="shared" si="138"/>
        <v>-2.2671511448747066E-08</v>
      </c>
      <c r="GY223">
        <f t="shared" si="139"/>
        <v>-2.2671511450018387E-08</v>
      </c>
      <c r="GZ223">
        <f t="shared" si="140"/>
        <v>-2.2671511450018387E-08</v>
      </c>
    </row>
    <row r="224" spans="13:208" ht="12.75">
      <c r="M224" s="4">
        <v>1.096E-08</v>
      </c>
      <c r="N224" s="4">
        <v>6.17377835617</v>
      </c>
      <c r="O224" s="4">
        <v>5436.9930152402</v>
      </c>
      <c r="P224">
        <f t="shared" si="141"/>
        <v>-1.0704920617521669E-08</v>
      </c>
      <c r="R224" s="4">
        <v>9.2E-10</v>
      </c>
      <c r="S224" s="4">
        <v>0.89217162285</v>
      </c>
      <c r="T224" s="4">
        <v>29296.6153895786</v>
      </c>
      <c r="U224">
        <f t="shared" si="142"/>
        <v>-3.9812205903398244E-10</v>
      </c>
      <c r="BP224" s="4">
        <v>3.85E-09</v>
      </c>
      <c r="BQ224" s="4">
        <v>4.94496680973</v>
      </c>
      <c r="BR224" s="4">
        <v>24356.7807886416</v>
      </c>
      <c r="BS224">
        <f t="shared" si="143"/>
        <v>-3.4419333945015937E-09</v>
      </c>
      <c r="BU224" s="4">
        <v>3.3E-10</v>
      </c>
      <c r="BV224" s="4">
        <v>5.06264177921</v>
      </c>
      <c r="BW224" s="4">
        <v>226858.23855437</v>
      </c>
      <c r="BX224">
        <f t="shared" si="144"/>
        <v>3.2379376500674074E-10</v>
      </c>
      <c r="CT224" s="4">
        <v>6.36E-09</v>
      </c>
      <c r="CU224" s="4">
        <v>1.02615137352</v>
      </c>
      <c r="CV224" s="4">
        <v>2080.6308247406</v>
      </c>
      <c r="CW224">
        <f t="shared" si="145"/>
        <v>5.613814675825331E-09</v>
      </c>
      <c r="CX224">
        <f t="shared" si="146"/>
        <v>5.616787629943606E-09</v>
      </c>
      <c r="CY224">
        <f t="shared" si="147"/>
        <v>5.616787631354616E-09</v>
      </c>
      <c r="CZ224">
        <f t="shared" si="148"/>
        <v>5.616787631354616E-09</v>
      </c>
      <c r="GL224" s="4">
        <v>1.3124E-07</v>
      </c>
      <c r="GM224" s="4">
        <v>2.16056013419</v>
      </c>
      <c r="GN224" s="4">
        <v>152.5321425512</v>
      </c>
      <c r="GO224">
        <f t="shared" si="149"/>
        <v>8.491128835387929E-08</v>
      </c>
      <c r="GP224">
        <f t="shared" si="150"/>
        <v>8.491859152998043E-08</v>
      </c>
      <c r="GQ224">
        <f t="shared" si="151"/>
        <v>8.491859153346148E-08</v>
      </c>
      <c r="GR224">
        <f t="shared" si="152"/>
        <v>8.491859153346148E-08</v>
      </c>
      <c r="GT224" s="4">
        <v>2.878E-08</v>
      </c>
      <c r="GU224" s="4">
        <v>2.61946597178</v>
      </c>
      <c r="GV224" s="4">
        <v>488.5889840402</v>
      </c>
      <c r="GW224">
        <f t="shared" si="137"/>
        <v>-1.5304116032496614E-08</v>
      </c>
      <c r="GX224">
        <f t="shared" si="138"/>
        <v>-1.529841760451167E-08</v>
      </c>
      <c r="GY224">
        <f t="shared" si="139"/>
        <v>-1.5298417601795733E-08</v>
      </c>
      <c r="GZ224">
        <f t="shared" si="140"/>
        <v>-1.5298417601795733E-08</v>
      </c>
    </row>
    <row r="225" spans="13:208" ht="12.75">
      <c r="M225" s="4">
        <v>9.08E-09</v>
      </c>
      <c r="N225" s="4">
        <v>0.44959639433</v>
      </c>
      <c r="O225" s="4">
        <v>7477.5228602160005</v>
      </c>
      <c r="P225">
        <f t="shared" si="141"/>
        <v>-7.509909225819812E-09</v>
      </c>
      <c r="R225" s="4">
        <v>1.23E-09</v>
      </c>
      <c r="S225" s="4">
        <v>3.16062050433</v>
      </c>
      <c r="T225" s="4">
        <v>9380.959672717197</v>
      </c>
      <c r="U225">
        <f t="shared" si="142"/>
        <v>-1.1774734434755308E-09</v>
      </c>
      <c r="BP225" s="4">
        <v>3.49E-09</v>
      </c>
      <c r="BQ225" s="4">
        <v>6.15018231784</v>
      </c>
      <c r="BR225" s="4">
        <v>19800.9459562248</v>
      </c>
      <c r="BS225">
        <f t="shared" si="143"/>
        <v>1.789186927073354E-09</v>
      </c>
      <c r="BU225" s="4">
        <v>3.4E-10</v>
      </c>
      <c r="BV225" s="4">
        <v>6.168913788</v>
      </c>
      <c r="BW225" s="4">
        <v>24491.4257925834</v>
      </c>
      <c r="BX225">
        <f t="shared" si="144"/>
        <v>1.2687494994576688E-10</v>
      </c>
      <c r="CT225" s="4">
        <v>7.74E-09</v>
      </c>
      <c r="CU225" s="4">
        <v>5.44432678139</v>
      </c>
      <c r="CV225" s="4">
        <v>367.9701020033</v>
      </c>
      <c r="CW225">
        <f t="shared" si="145"/>
        <v>-5.019688075107979E-09</v>
      </c>
      <c r="CX225">
        <f t="shared" si="146"/>
        <v>-5.018650703614159E-09</v>
      </c>
      <c r="CY225">
        <f t="shared" si="147"/>
        <v>-5.01865070312112E-09</v>
      </c>
      <c r="CZ225">
        <f t="shared" si="148"/>
        <v>-5.01865070312112E-09</v>
      </c>
      <c r="GL225" s="4">
        <v>1.1744E-07</v>
      </c>
      <c r="GM225" s="4">
        <v>2.94770244071</v>
      </c>
      <c r="GN225" s="4">
        <v>2.7083129857</v>
      </c>
      <c r="GO225">
        <f t="shared" si="149"/>
        <v>1.164304844494514E-07</v>
      </c>
      <c r="GP225">
        <f t="shared" si="150"/>
        <v>1.1643050436080383E-07</v>
      </c>
      <c r="GQ225">
        <f t="shared" si="151"/>
        <v>1.1643050436081326E-07</v>
      </c>
      <c r="GR225">
        <f t="shared" si="152"/>
        <v>1.1643050436081326E-07</v>
      </c>
      <c r="GT225" s="4">
        <v>2.72E-08</v>
      </c>
      <c r="GU225" s="4">
        <v>1.71836225398</v>
      </c>
      <c r="GV225" s="4">
        <v>364.559213602</v>
      </c>
      <c r="GW225">
        <f t="shared" si="137"/>
        <v>2.072845251702811E-08</v>
      </c>
      <c r="GX225">
        <f t="shared" si="138"/>
        <v>2.0731524254477854E-08</v>
      </c>
      <c r="GY225">
        <f t="shared" si="139"/>
        <v>2.0731524255935168E-08</v>
      </c>
      <c r="GZ225">
        <f t="shared" si="140"/>
        <v>2.0731524255935168E-08</v>
      </c>
    </row>
    <row r="226" spans="13:208" ht="12.75">
      <c r="M226" s="4">
        <v>9.74E-09</v>
      </c>
      <c r="N226" s="4">
        <v>1.52996238356</v>
      </c>
      <c r="O226" s="4">
        <v>9623.6882766912</v>
      </c>
      <c r="P226">
        <f t="shared" si="141"/>
        <v>4.876655446215587E-10</v>
      </c>
      <c r="R226" s="4">
        <v>1.02E-09</v>
      </c>
      <c r="S226" s="4">
        <v>1.20493500565</v>
      </c>
      <c r="T226" s="4">
        <v>23020.6530865879</v>
      </c>
      <c r="U226">
        <f t="shared" si="142"/>
        <v>1.0193949759824065E-09</v>
      </c>
      <c r="BP226" s="4">
        <v>3.55E-09</v>
      </c>
      <c r="BQ226" s="4">
        <v>0.21895678106</v>
      </c>
      <c r="BR226" s="4">
        <v>5429.8794682394</v>
      </c>
      <c r="BS226">
        <f t="shared" si="143"/>
        <v>-2.198257091494291E-09</v>
      </c>
      <c r="BU226" s="4">
        <v>3.5E-10</v>
      </c>
      <c r="BV226" s="4">
        <v>3.19120695549</v>
      </c>
      <c r="BW226" s="4">
        <v>32217.2001810808</v>
      </c>
      <c r="BX226">
        <f t="shared" si="144"/>
        <v>1.844049077576474E-10</v>
      </c>
      <c r="CT226" s="4">
        <v>6.44E-09</v>
      </c>
      <c r="CU226" s="4">
        <v>1.94044989547</v>
      </c>
      <c r="CV226" s="4">
        <v>446.3113468182</v>
      </c>
      <c r="CW226">
        <f t="shared" si="145"/>
        <v>5.993878165651663E-09</v>
      </c>
      <c r="CX226">
        <f t="shared" si="146"/>
        <v>5.99438098243313E-09</v>
      </c>
      <c r="CY226">
        <f t="shared" si="147"/>
        <v>5.99438098267184E-09</v>
      </c>
      <c r="CZ226">
        <f t="shared" si="148"/>
        <v>5.99438098267184E-09</v>
      </c>
      <c r="GL226" s="4">
        <v>1.2793E-07</v>
      </c>
      <c r="GM226" s="4">
        <v>1.97868575679</v>
      </c>
      <c r="GN226" s="4">
        <v>1.3725981237</v>
      </c>
      <c r="GO226">
        <f t="shared" si="149"/>
        <v>-1.166591302287147E-07</v>
      </c>
      <c r="GP226">
        <f t="shared" si="150"/>
        <v>-1.1665916471133026E-07</v>
      </c>
      <c r="GQ226">
        <f t="shared" si="151"/>
        <v>-1.1665916471134669E-07</v>
      </c>
      <c r="GR226">
        <f t="shared" si="152"/>
        <v>-1.1665916471134669E-07</v>
      </c>
      <c r="GT226" s="4">
        <v>3.333E-08</v>
      </c>
      <c r="GU226" s="4">
        <v>3.25126857354</v>
      </c>
      <c r="GV226" s="4">
        <v>30.0562807905</v>
      </c>
      <c r="GW226">
        <f t="shared" si="137"/>
        <v>1.2164801443608728E-10</v>
      </c>
      <c r="GX226">
        <f t="shared" si="138"/>
        <v>1.2212733655881984E-10</v>
      </c>
      <c r="GY226">
        <f t="shared" si="139"/>
        <v>1.2212733678616927E-10</v>
      </c>
      <c r="GZ226">
        <f t="shared" si="140"/>
        <v>1.2212733678616927E-10</v>
      </c>
    </row>
    <row r="227" spans="13:208" ht="12.75">
      <c r="M227" s="4">
        <v>8.4E-09</v>
      </c>
      <c r="N227" s="4">
        <v>1.79543266333</v>
      </c>
      <c r="O227" s="4">
        <v>5429.8794682394</v>
      </c>
      <c r="P227">
        <f t="shared" si="141"/>
        <v>6.625214407519446E-09</v>
      </c>
      <c r="R227" s="4">
        <v>8.8E-10</v>
      </c>
      <c r="S227" s="4">
        <v>2.21296088224</v>
      </c>
      <c r="T227" s="4">
        <v>12721.572099417</v>
      </c>
      <c r="U227">
        <f t="shared" si="142"/>
        <v>7.548582700911885E-10</v>
      </c>
      <c r="BP227" s="4">
        <v>3.44E-09</v>
      </c>
      <c r="BQ227" s="4">
        <v>5.62993724928</v>
      </c>
      <c r="BR227" s="4">
        <v>2379.1644735716</v>
      </c>
      <c r="BS227">
        <f t="shared" si="143"/>
        <v>-7.762765742190944E-10</v>
      </c>
      <c r="BU227" s="4">
        <v>3.4E-10</v>
      </c>
      <c r="BV227" s="4">
        <v>2.31528650443</v>
      </c>
      <c r="BW227" s="4">
        <v>55798.458358398406</v>
      </c>
      <c r="BX227">
        <f t="shared" si="144"/>
        <v>3.1074709101735755E-10</v>
      </c>
      <c r="CT227" s="4">
        <v>6.31E-09</v>
      </c>
      <c r="CU227" s="4">
        <v>4.82928491724</v>
      </c>
      <c r="CV227" s="4">
        <v>460.5384408198</v>
      </c>
      <c r="CW227">
        <f t="shared" si="145"/>
        <v>-5.224321830493396E-09</v>
      </c>
      <c r="CX227">
        <f t="shared" si="146"/>
        <v>-5.223541923295511E-09</v>
      </c>
      <c r="CY227">
        <f t="shared" si="147"/>
        <v>-5.223541922925269E-09</v>
      </c>
      <c r="CZ227">
        <f t="shared" si="148"/>
        <v>-5.223541922925269E-09</v>
      </c>
      <c r="GL227" s="4">
        <v>1.2969E-07</v>
      </c>
      <c r="GM227" s="4">
        <v>0.00535826017</v>
      </c>
      <c r="GN227" s="4">
        <v>97.4155158163</v>
      </c>
      <c r="GO227">
        <f t="shared" si="149"/>
        <v>1.2742138635925948E-07</v>
      </c>
      <c r="GP227">
        <f t="shared" si="150"/>
        <v>1.2742026050472785E-07</v>
      </c>
      <c r="GQ227">
        <f t="shared" si="151"/>
        <v>1.274202605041923E-07</v>
      </c>
      <c r="GR227">
        <f t="shared" si="152"/>
        <v>1.274202605041923E-07</v>
      </c>
      <c r="GT227" s="4">
        <v>3.053E-08</v>
      </c>
      <c r="GU227" s="4">
        <v>2.49346960035</v>
      </c>
      <c r="GV227" s="4">
        <v>6243.4583416453</v>
      </c>
      <c r="GW227">
        <f t="shared" si="137"/>
        <v>1.8434241738708285E-08</v>
      </c>
      <c r="GX227">
        <f t="shared" si="138"/>
        <v>1.8506860496331482E-08</v>
      </c>
      <c r="GY227">
        <f t="shared" si="139"/>
        <v>1.850686053078194E-08</v>
      </c>
      <c r="GZ227">
        <f t="shared" si="140"/>
        <v>1.850686053078194E-08</v>
      </c>
    </row>
    <row r="228" spans="13:208" ht="12.75">
      <c r="M228" s="4">
        <v>7.78E-09</v>
      </c>
      <c r="N228" s="4">
        <v>6.17699177946</v>
      </c>
      <c r="O228" s="4">
        <v>38.1330356378</v>
      </c>
      <c r="P228">
        <f t="shared" si="141"/>
        <v>-7.073235473629859E-09</v>
      </c>
      <c r="R228" s="4">
        <v>8.9E-10</v>
      </c>
      <c r="S228" s="4">
        <v>1.5426472031</v>
      </c>
      <c r="T228" s="4">
        <v>20199.094959633</v>
      </c>
      <c r="U228">
        <f t="shared" si="142"/>
        <v>-8.89874045478224E-10</v>
      </c>
      <c r="BP228" s="4">
        <v>3.8E-09</v>
      </c>
      <c r="BQ228" s="4">
        <v>2.72105213143</v>
      </c>
      <c r="BR228" s="4">
        <v>11933.3679606696</v>
      </c>
      <c r="BS228">
        <f t="shared" si="143"/>
        <v>-7.53092719792476E-10</v>
      </c>
      <c r="BU228" s="4">
        <v>3.2E-10</v>
      </c>
      <c r="BV228" s="4">
        <v>4.21446357042</v>
      </c>
      <c r="BW228" s="4">
        <v>15664.0355227085</v>
      </c>
      <c r="BX228">
        <f t="shared" si="144"/>
        <v>3.167021953565914E-10</v>
      </c>
      <c r="CT228" s="4">
        <v>8.55E-09</v>
      </c>
      <c r="CU228" s="4">
        <v>3.57592750113</v>
      </c>
      <c r="CV228" s="4">
        <v>439.782755154</v>
      </c>
      <c r="CW228">
        <f t="shared" si="145"/>
        <v>-5.767449087585693E-09</v>
      </c>
      <c r="CX228">
        <f t="shared" si="146"/>
        <v>-5.768777126024058E-09</v>
      </c>
      <c r="CY228">
        <f t="shared" si="147"/>
        <v>-5.7687771266553984E-09</v>
      </c>
      <c r="CZ228">
        <f t="shared" si="148"/>
        <v>-5.7687771266553984E-09</v>
      </c>
      <c r="GL228" s="4">
        <v>1.3891E-07</v>
      </c>
      <c r="GM228" s="4">
        <v>4.7643544182</v>
      </c>
      <c r="GN228" s="4">
        <v>0.2606324309</v>
      </c>
      <c r="GO228">
        <f t="shared" si="149"/>
        <v>-1.243313590370455E-07</v>
      </c>
      <c r="GP228">
        <f t="shared" si="150"/>
        <v>-1.2433135131159323E-07</v>
      </c>
      <c r="GQ228">
        <f t="shared" si="151"/>
        <v>-1.2433135131158952E-07</v>
      </c>
      <c r="GR228">
        <f t="shared" si="152"/>
        <v>-1.2433135131158952E-07</v>
      </c>
      <c r="GT228" s="4">
        <v>3.062E-08</v>
      </c>
      <c r="GU228" s="4">
        <v>6.23776299963</v>
      </c>
      <c r="GV228" s="4">
        <v>419.4846438752</v>
      </c>
      <c r="GW228">
        <f t="shared" si="137"/>
        <v>2.4729468409703526E-08</v>
      </c>
      <c r="GX228">
        <f t="shared" si="138"/>
        <v>2.4725843730731924E-08</v>
      </c>
      <c r="GY228">
        <f t="shared" si="139"/>
        <v>2.472584372901532E-08</v>
      </c>
      <c r="GZ228">
        <f t="shared" si="140"/>
        <v>2.472584372901532E-08</v>
      </c>
    </row>
    <row r="229" spans="13:208" ht="12.75">
      <c r="M229" s="4">
        <v>7.76E-09</v>
      </c>
      <c r="N229" s="4">
        <v>4.09855402433</v>
      </c>
      <c r="O229" s="4">
        <v>14.2270940016</v>
      </c>
      <c r="P229">
        <f t="shared" si="141"/>
        <v>-7.537673569371685E-09</v>
      </c>
      <c r="R229" s="4">
        <v>1.13E-09</v>
      </c>
      <c r="S229" s="4">
        <v>4.8332070787</v>
      </c>
      <c r="T229" s="4">
        <v>16496.3613962024</v>
      </c>
      <c r="U229">
        <f t="shared" si="142"/>
        <v>-8.864384889134021E-10</v>
      </c>
      <c r="BP229" s="4">
        <v>4.32E-09</v>
      </c>
      <c r="BQ229" s="4">
        <v>0.24221790536</v>
      </c>
      <c r="BR229" s="4">
        <v>17996.0311682222</v>
      </c>
      <c r="BS229">
        <f t="shared" si="143"/>
        <v>-3.8910262982421333E-10</v>
      </c>
      <c r="BU229" s="4">
        <v>3.9E-10</v>
      </c>
      <c r="BV229" s="4">
        <v>1.24979117796</v>
      </c>
      <c r="BW229" s="4">
        <v>6418.1409300268</v>
      </c>
      <c r="BX229">
        <f t="shared" si="144"/>
        <v>-3.7724940475939027E-10</v>
      </c>
      <c r="CT229" s="4">
        <v>6.78E-09</v>
      </c>
      <c r="CU229" s="4">
        <v>4.48687912809</v>
      </c>
      <c r="CV229" s="4">
        <v>351.8165923087</v>
      </c>
      <c r="CW229">
        <f t="shared" si="145"/>
        <v>1.1354431270239225E-09</v>
      </c>
      <c r="CX229">
        <f t="shared" si="146"/>
        <v>1.1343179136312452E-09</v>
      </c>
      <c r="CY229">
        <f t="shared" si="147"/>
        <v>1.1343179130962523E-09</v>
      </c>
      <c r="CZ229">
        <f t="shared" si="148"/>
        <v>1.1343179130962523E-09</v>
      </c>
      <c r="GL229" s="4">
        <v>1.3729E-07</v>
      </c>
      <c r="GM229" s="4">
        <v>2.3230647385</v>
      </c>
      <c r="GN229" s="4">
        <v>38.2449102224</v>
      </c>
      <c r="GO229">
        <f t="shared" si="149"/>
        <v>-6.169384310537227E-08</v>
      </c>
      <c r="GP229">
        <f t="shared" si="150"/>
        <v>-6.169608745357861E-08</v>
      </c>
      <c r="GQ229">
        <f t="shared" si="151"/>
        <v>-6.169608745464528E-08</v>
      </c>
      <c r="GR229">
        <f t="shared" si="152"/>
        <v>-6.169608745464528E-08</v>
      </c>
      <c r="GT229" s="4">
        <v>2.786E-08</v>
      </c>
      <c r="GU229" s="4">
        <v>0.83078219939</v>
      </c>
      <c r="GV229" s="4">
        <v>497.1870037493</v>
      </c>
      <c r="GW229">
        <f t="shared" si="137"/>
        <v>2.1748281092765296E-08</v>
      </c>
      <c r="GX229">
        <f t="shared" si="138"/>
        <v>2.175242274699065E-08</v>
      </c>
      <c r="GY229">
        <f t="shared" si="139"/>
        <v>2.1752422748953792E-08</v>
      </c>
      <c r="GZ229">
        <f t="shared" si="140"/>
        <v>2.1752422748953792E-08</v>
      </c>
    </row>
    <row r="230" spans="13:208" ht="12.75">
      <c r="M230" s="4">
        <v>1.068E-08</v>
      </c>
      <c r="N230" s="4">
        <v>4.64200173735</v>
      </c>
      <c r="O230" s="4">
        <v>43232.3066584156</v>
      </c>
      <c r="P230">
        <f t="shared" si="141"/>
        <v>4.5401716067388565E-09</v>
      </c>
      <c r="R230" s="4">
        <v>1.21E-09</v>
      </c>
      <c r="S230" s="4">
        <v>6.19860353182</v>
      </c>
      <c r="T230" s="4">
        <v>9388.0059094152</v>
      </c>
      <c r="U230">
        <f t="shared" si="142"/>
        <v>1.1282672042112507E-09</v>
      </c>
      <c r="BP230" s="4">
        <v>3.78E-09</v>
      </c>
      <c r="BQ230" s="4">
        <v>5.22517556974</v>
      </c>
      <c r="BR230" s="4">
        <v>7477.5228602160005</v>
      </c>
      <c r="BS230">
        <f t="shared" si="143"/>
        <v>-2.3178485010863683E-09</v>
      </c>
      <c r="BU230" s="4">
        <v>3.7E-10</v>
      </c>
      <c r="BV230" s="4">
        <v>4.1194365577</v>
      </c>
      <c r="BW230" s="4">
        <v>2787.0430238574</v>
      </c>
      <c r="BX230">
        <f t="shared" si="144"/>
        <v>2.0362998154184725E-10</v>
      </c>
      <c r="CT230" s="4">
        <v>7.24E-09</v>
      </c>
      <c r="CU230" s="4">
        <v>4.8914160928</v>
      </c>
      <c r="CV230" s="4">
        <v>119.5069163441</v>
      </c>
      <c r="CW230">
        <f t="shared" si="145"/>
        <v>-5.253454085085279E-09</v>
      </c>
      <c r="CX230">
        <f t="shared" si="146"/>
        <v>-5.253738944341734E-09</v>
      </c>
      <c r="CY230">
        <f t="shared" si="147"/>
        <v>-5.2537389444770885E-09</v>
      </c>
      <c r="CZ230">
        <f t="shared" si="148"/>
        <v>-5.2537389444770885E-09</v>
      </c>
      <c r="GL230" s="4">
        <v>1.0714E-07</v>
      </c>
      <c r="GM230" s="4">
        <v>6.18129683877</v>
      </c>
      <c r="GN230" s="4">
        <v>115.8835796217</v>
      </c>
      <c r="GO230">
        <f t="shared" si="149"/>
        <v>-9.945349647005945E-08</v>
      </c>
      <c r="GP230">
        <f t="shared" si="150"/>
        <v>-9.945128676396735E-08</v>
      </c>
      <c r="GQ230">
        <f t="shared" si="151"/>
        <v>-9.945128676291617E-08</v>
      </c>
      <c r="GR230">
        <f t="shared" si="152"/>
        <v>-9.945128676291617E-08</v>
      </c>
      <c r="GT230" s="4">
        <v>2.834E-08</v>
      </c>
      <c r="GU230" s="4">
        <v>3.52926079424</v>
      </c>
      <c r="GV230" s="4">
        <v>457.8783119439</v>
      </c>
      <c r="GW230">
        <f t="shared" si="137"/>
        <v>-2.437083266573504E-08</v>
      </c>
      <c r="GX230">
        <f t="shared" si="138"/>
        <v>-2.4374000988174448E-08</v>
      </c>
      <c r="GY230">
        <f t="shared" si="139"/>
        <v>-2.4374000989680168E-08</v>
      </c>
      <c r="GZ230">
        <f t="shared" si="140"/>
        <v>-2.4374000989680168E-08</v>
      </c>
    </row>
    <row r="231" spans="13:208" ht="12.75">
      <c r="M231" s="4">
        <v>9.54E-09</v>
      </c>
      <c r="N231" s="4">
        <v>1.49988435748</v>
      </c>
      <c r="O231" s="4">
        <v>1162.4747044078</v>
      </c>
      <c r="P231">
        <f t="shared" si="141"/>
        <v>5.049036134409843E-09</v>
      </c>
      <c r="R231" s="4">
        <v>8.9E-10</v>
      </c>
      <c r="S231" s="4">
        <v>4.08082274765</v>
      </c>
      <c r="T231" s="4">
        <v>22805.7355659936</v>
      </c>
      <c r="U231">
        <f t="shared" si="142"/>
        <v>7.236375246330473E-10</v>
      </c>
      <c r="BP231" s="4">
        <v>3.37E-09</v>
      </c>
      <c r="BQ231" s="4">
        <v>5.10888041439</v>
      </c>
      <c r="BR231" s="4">
        <v>5849.3641121146</v>
      </c>
      <c r="BS231">
        <f t="shared" si="143"/>
        <v>-1.6017805677267657E-09</v>
      </c>
      <c r="BU231" s="4">
        <v>3.2E-10</v>
      </c>
      <c r="BV231" s="4">
        <v>1.6288771089</v>
      </c>
      <c r="BW231" s="4">
        <v>639.897286314</v>
      </c>
      <c r="BX231">
        <f t="shared" si="144"/>
        <v>-3.12752965794498E-10</v>
      </c>
      <c r="CT231" s="4">
        <v>5.94E-09</v>
      </c>
      <c r="CU231" s="4">
        <v>0.59315717529</v>
      </c>
      <c r="CV231" s="4">
        <v>491.036664595</v>
      </c>
      <c r="CW231">
        <f t="shared" si="145"/>
        <v>4.812574049453671E-09</v>
      </c>
      <c r="CX231">
        <f t="shared" si="146"/>
        <v>4.81175587768626E-09</v>
      </c>
      <c r="CY231">
        <f t="shared" si="147"/>
        <v>4.811755877298219E-09</v>
      </c>
      <c r="CZ231">
        <f t="shared" si="148"/>
        <v>4.811755877298219E-09</v>
      </c>
      <c r="GL231" s="4">
        <v>1.161E-07</v>
      </c>
      <c r="GM231" s="4">
        <v>4.61712859898</v>
      </c>
      <c r="GN231" s="4">
        <v>178.7893965226</v>
      </c>
      <c r="GO231">
        <f t="shared" si="149"/>
        <v>9.481032139406775E-08</v>
      </c>
      <c r="GP231">
        <f t="shared" si="150"/>
        <v>9.481605342820546E-08</v>
      </c>
      <c r="GQ231">
        <f t="shared" si="151"/>
        <v>9.481605343091716E-08</v>
      </c>
      <c r="GR231">
        <f t="shared" si="152"/>
        <v>9.481605343091716E-08</v>
      </c>
      <c r="GT231" s="4">
        <v>2.932E-08</v>
      </c>
      <c r="GU231" s="4">
        <v>1.80245810977</v>
      </c>
      <c r="GV231" s="4">
        <v>500.1559491659</v>
      </c>
      <c r="GW231">
        <f t="shared" si="137"/>
        <v>-2.9132643046343226E-08</v>
      </c>
      <c r="GX231">
        <f t="shared" si="138"/>
        <v>-2.9131850253953958E-08</v>
      </c>
      <c r="GY231">
        <f t="shared" si="139"/>
        <v>-2.9131850253575434E-08</v>
      </c>
      <c r="GZ231">
        <f t="shared" si="140"/>
        <v>-2.9131850253575434E-08</v>
      </c>
    </row>
    <row r="232" spans="13:208" ht="12.75">
      <c r="M232" s="4">
        <v>9.07E-09</v>
      </c>
      <c r="N232" s="4">
        <v>0.86986870809</v>
      </c>
      <c r="O232" s="4">
        <v>10344.2950653858</v>
      </c>
      <c r="P232">
        <f t="shared" si="141"/>
        <v>-5.2708510030682885E-09</v>
      </c>
      <c r="R232" s="4">
        <v>9.8E-10</v>
      </c>
      <c r="S232" s="4">
        <v>1.0918183283</v>
      </c>
      <c r="T232" s="4">
        <v>12043.574281889</v>
      </c>
      <c r="U232">
        <f t="shared" si="142"/>
        <v>6.109712725314715E-10</v>
      </c>
      <c r="BP232" s="4">
        <v>3.15E-09</v>
      </c>
      <c r="BQ232" s="4">
        <v>0.57827745123</v>
      </c>
      <c r="BR232" s="4">
        <v>10557.5941608238</v>
      </c>
      <c r="BS232">
        <f t="shared" si="143"/>
        <v>3.094963972472002E-09</v>
      </c>
      <c r="BU232" s="4">
        <v>3.8E-10</v>
      </c>
      <c r="BV232" s="4">
        <v>5.89832942685</v>
      </c>
      <c r="BW232" s="4">
        <v>640.8776073822</v>
      </c>
      <c r="BX232">
        <f t="shared" si="144"/>
        <v>3.7099543141963E-10</v>
      </c>
      <c r="CT232" s="4">
        <v>6.55E-09</v>
      </c>
      <c r="CU232" s="4">
        <v>1.99014093</v>
      </c>
      <c r="CV232" s="4">
        <v>19.0105805266</v>
      </c>
      <c r="CW232">
        <f t="shared" si="145"/>
        <v>4.987881447506528E-09</v>
      </c>
      <c r="CX232">
        <f t="shared" si="146"/>
        <v>4.987920064006958E-09</v>
      </c>
      <c r="CY232">
        <f t="shared" si="147"/>
        <v>4.987920064025418E-09</v>
      </c>
      <c r="CZ232">
        <f t="shared" si="148"/>
        <v>4.987920064025418E-09</v>
      </c>
      <c r="GL232" s="4">
        <v>1.1257E-07</v>
      </c>
      <c r="GM232" s="4">
        <v>0.79300245838</v>
      </c>
      <c r="GN232" s="4">
        <v>42.3258213318</v>
      </c>
      <c r="GO232">
        <f t="shared" si="149"/>
        <v>9.579424658300736E-09</v>
      </c>
      <c r="GP232">
        <f t="shared" si="150"/>
        <v>9.58169614029371E-09</v>
      </c>
      <c r="GQ232">
        <f t="shared" si="151"/>
        <v>9.581696141371194E-09</v>
      </c>
      <c r="GR232">
        <f t="shared" si="152"/>
        <v>9.581696141371194E-09</v>
      </c>
      <c r="GT232" s="4">
        <v>3.03E-08</v>
      </c>
      <c r="GU232" s="4">
        <v>5.10152500393</v>
      </c>
      <c r="GV232" s="4">
        <v>367.9701020033</v>
      </c>
      <c r="GW232">
        <f t="shared" si="137"/>
        <v>-1.0754998446947814E-08</v>
      </c>
      <c r="GX232">
        <f t="shared" si="138"/>
        <v>-1.0750010891403407E-08</v>
      </c>
      <c r="GY232">
        <f t="shared" si="139"/>
        <v>-1.0750010889033028E-08</v>
      </c>
      <c r="GZ232">
        <f t="shared" si="140"/>
        <v>-1.0750010889033028E-08</v>
      </c>
    </row>
    <row r="233" spans="13:208" ht="12.75">
      <c r="M233" s="4">
        <v>9.31E-09</v>
      </c>
      <c r="N233" s="4">
        <v>4.06044689031</v>
      </c>
      <c r="O233" s="4">
        <v>28766.924424484</v>
      </c>
      <c r="P233">
        <f t="shared" si="141"/>
        <v>8.935644019627184E-10</v>
      </c>
      <c r="R233" s="4">
        <v>8.6E-10</v>
      </c>
      <c r="S233" s="4">
        <v>1.13655027605</v>
      </c>
      <c r="T233" s="4">
        <v>143571.324284816</v>
      </c>
      <c r="U233">
        <f t="shared" si="142"/>
        <v>-5.369654514313067E-10</v>
      </c>
      <c r="BP233" s="4">
        <v>3.18E-09</v>
      </c>
      <c r="BQ233" s="4">
        <v>4.49953141399</v>
      </c>
      <c r="BR233" s="4">
        <v>3634.6210245184</v>
      </c>
      <c r="BS233">
        <f t="shared" si="143"/>
        <v>2.8711569856462824E-09</v>
      </c>
      <c r="BU233" s="4">
        <v>3.2E-10</v>
      </c>
      <c r="BV233" s="4">
        <v>1.72442327688</v>
      </c>
      <c r="BW233" s="4">
        <v>27433.8892158749</v>
      </c>
      <c r="BX233">
        <f t="shared" si="144"/>
        <v>2.5867644480372944E-10</v>
      </c>
      <c r="CT233" s="4">
        <v>5.8E-09</v>
      </c>
      <c r="CU233" s="4">
        <v>2.57189536188</v>
      </c>
      <c r="CV233" s="4">
        <v>492.0791943186</v>
      </c>
      <c r="CW233">
        <f t="shared" si="145"/>
        <v>4.419431995241475E-09</v>
      </c>
      <c r="CX233">
        <f t="shared" si="146"/>
        <v>4.418547496427713E-09</v>
      </c>
      <c r="CY233">
        <f t="shared" si="147"/>
        <v>4.418547496007405E-09</v>
      </c>
      <c r="CZ233">
        <f t="shared" si="148"/>
        <v>4.418547496007405E-09</v>
      </c>
      <c r="GL233" s="4">
        <v>1.45E-07</v>
      </c>
      <c r="GM233" s="4">
        <v>5.44690193314</v>
      </c>
      <c r="GN233" s="4">
        <v>44.070926471</v>
      </c>
      <c r="GO233">
        <f t="shared" si="149"/>
        <v>4.774115881227761E-09</v>
      </c>
      <c r="GP233">
        <f t="shared" si="150"/>
        <v>4.771059942578435E-09</v>
      </c>
      <c r="GQ233">
        <f t="shared" si="151"/>
        <v>4.771059941120338E-09</v>
      </c>
      <c r="GR233">
        <f t="shared" si="152"/>
        <v>4.771059941120338E-09</v>
      </c>
      <c r="GT233" s="4">
        <v>2.956E-08</v>
      </c>
      <c r="GU233" s="4">
        <v>5.76230870725</v>
      </c>
      <c r="GV233" s="4">
        <v>986.0848043302</v>
      </c>
      <c r="GW233">
        <f t="shared" si="137"/>
        <v>-2.603418684320477E-08</v>
      </c>
      <c r="GX233">
        <f t="shared" si="138"/>
        <v>-2.6027578252037295E-08</v>
      </c>
      <c r="GY233">
        <f t="shared" si="139"/>
        <v>-2.6027578248889386E-08</v>
      </c>
      <c r="GZ233">
        <f t="shared" si="140"/>
        <v>-2.6027578248889386E-08</v>
      </c>
    </row>
    <row r="234" spans="13:208" ht="12.75">
      <c r="M234" s="4">
        <v>7.39E-09</v>
      </c>
      <c r="N234" s="4">
        <v>5.04368197372</v>
      </c>
      <c r="O234" s="4">
        <v>639.897286314</v>
      </c>
      <c r="P234">
        <f t="shared" si="141"/>
        <v>6.532780900069022E-09</v>
      </c>
      <c r="R234" s="4">
        <v>8.8E-10</v>
      </c>
      <c r="S234" s="4">
        <v>5.96980472191</v>
      </c>
      <c r="T234" s="4">
        <v>107.6635239386</v>
      </c>
      <c r="U234">
        <f t="shared" si="142"/>
        <v>6.086814513468316E-10</v>
      </c>
      <c r="BP234" s="4">
        <v>3.23E-09</v>
      </c>
      <c r="BQ234" s="4">
        <v>1.54274281393</v>
      </c>
      <c r="BR234" s="4">
        <v>10440.2742926036</v>
      </c>
      <c r="BS234">
        <f t="shared" si="143"/>
        <v>-3.0290764992747274E-09</v>
      </c>
      <c r="BU234" s="4">
        <v>3.1E-10</v>
      </c>
      <c r="BV234" s="4">
        <v>2.78828943753</v>
      </c>
      <c r="BW234" s="4">
        <v>12139.5535091068</v>
      </c>
      <c r="BX234">
        <f t="shared" si="144"/>
        <v>7.538602023138182E-11</v>
      </c>
      <c r="CT234" s="4">
        <v>6.94E-09</v>
      </c>
      <c r="CU234" s="4">
        <v>0.08328521209</v>
      </c>
      <c r="CV234" s="4">
        <v>5.6772584023</v>
      </c>
      <c r="CW234">
        <f t="shared" si="145"/>
        <v>1.5095793116989031E-09</v>
      </c>
      <c r="CX234">
        <f t="shared" si="146"/>
        <v>1.5095609110601929E-09</v>
      </c>
      <c r="CY234">
        <f t="shared" si="147"/>
        <v>1.5095609110514328E-09</v>
      </c>
      <c r="CZ234">
        <f t="shared" si="148"/>
        <v>1.5095609110514328E-09</v>
      </c>
      <c r="GL234" s="4">
        <v>1.1534E-07</v>
      </c>
      <c r="GM234" s="4">
        <v>5.26580538005</v>
      </c>
      <c r="GN234" s="4">
        <v>160.9389657986</v>
      </c>
      <c r="GO234">
        <f t="shared" si="149"/>
        <v>1.0391253310094763E-07</v>
      </c>
      <c r="GP234">
        <f t="shared" si="150"/>
        <v>1.0390867829041152E-07</v>
      </c>
      <c r="GQ234">
        <f t="shared" si="151"/>
        <v>1.0390867828857886E-07</v>
      </c>
      <c r="GR234">
        <f t="shared" si="152"/>
        <v>1.0390867828857886E-07</v>
      </c>
      <c r="GT234" s="4">
        <v>3.116E-08</v>
      </c>
      <c r="GU234" s="4">
        <v>2.20042242739</v>
      </c>
      <c r="GV234" s="4">
        <v>495.702531041</v>
      </c>
      <c r="GW234">
        <f t="shared" si="137"/>
        <v>6.704787803344326E-09</v>
      </c>
      <c r="GX234">
        <f t="shared" si="138"/>
        <v>6.712005075630739E-09</v>
      </c>
      <c r="GY234">
        <f t="shared" si="139"/>
        <v>6.712005079062385E-09</v>
      </c>
      <c r="GZ234">
        <f t="shared" si="140"/>
        <v>6.712005079062385E-09</v>
      </c>
    </row>
    <row r="235" spans="13:208" ht="12.75">
      <c r="M235" s="4">
        <v>9.37E-09</v>
      </c>
      <c r="N235" s="4">
        <v>3.4688469896</v>
      </c>
      <c r="O235" s="4">
        <v>1589.0728952838</v>
      </c>
      <c r="P235">
        <f t="shared" si="141"/>
        <v>-4.222486894735751E-09</v>
      </c>
      <c r="R235" s="4">
        <v>8.2E-10</v>
      </c>
      <c r="S235" s="4">
        <v>5.01340404594</v>
      </c>
      <c r="T235" s="4">
        <v>22003.9146348698</v>
      </c>
      <c r="U235">
        <f t="shared" si="142"/>
        <v>5.389514623635771E-10</v>
      </c>
      <c r="BP235" s="4">
        <v>3.09E-09</v>
      </c>
      <c r="BQ235" s="4">
        <v>5.76839284397</v>
      </c>
      <c r="BR235" s="4">
        <v>20.7753954924</v>
      </c>
      <c r="BS235">
        <f t="shared" si="143"/>
        <v>-3.0220945312143164E-09</v>
      </c>
      <c r="BU235" s="4">
        <v>3.5E-10</v>
      </c>
      <c r="BV235" s="4">
        <v>4.44608896525</v>
      </c>
      <c r="BW235" s="4">
        <v>18202.2167166593</v>
      </c>
      <c r="BX235">
        <f t="shared" si="144"/>
        <v>-3.0168062220488095E-10</v>
      </c>
      <c r="CT235" s="4">
        <v>7.33E-09</v>
      </c>
      <c r="CU235" s="4">
        <v>5.81485239057</v>
      </c>
      <c r="CV235" s="4">
        <v>29.7474642498</v>
      </c>
      <c r="CW235">
        <f t="shared" si="145"/>
        <v>6.962435651673679E-09</v>
      </c>
      <c r="CX235">
        <f t="shared" si="146"/>
        <v>6.962468274396063E-09</v>
      </c>
      <c r="CY235">
        <f t="shared" si="147"/>
        <v>6.9624682744115666E-09</v>
      </c>
      <c r="CZ235">
        <f t="shared" si="148"/>
        <v>6.9624682744115666E-09</v>
      </c>
      <c r="GL235" s="4">
        <v>1.3355E-07</v>
      </c>
      <c r="GM235" s="4">
        <v>5.20849186729</v>
      </c>
      <c r="GN235" s="4">
        <v>32.4557772355</v>
      </c>
      <c r="GO235">
        <f t="shared" si="149"/>
        <v>-1.3345974154909392E-07</v>
      </c>
      <c r="GP235">
        <f t="shared" si="150"/>
        <v>-1.3345981776886568E-07</v>
      </c>
      <c r="GQ235">
        <f t="shared" si="151"/>
        <v>-1.3345981776890194E-07</v>
      </c>
      <c r="GR235">
        <f t="shared" si="152"/>
        <v>-1.3345981776890194E-07</v>
      </c>
      <c r="GT235" s="4">
        <v>2.554E-08</v>
      </c>
      <c r="GU235" s="4">
        <v>0.65945973992</v>
      </c>
      <c r="GV235" s="4">
        <v>67.3592350258</v>
      </c>
      <c r="GW235">
        <f t="shared" si="137"/>
        <v>-1.3998886266443879E-08</v>
      </c>
      <c r="GX235">
        <f t="shared" si="138"/>
        <v>-1.3998197776449729E-08</v>
      </c>
      <c r="GY235">
        <f t="shared" si="139"/>
        <v>-1.3998197776121869E-08</v>
      </c>
      <c r="GZ235">
        <f t="shared" si="140"/>
        <v>-1.3998197776121869E-08</v>
      </c>
    </row>
    <row r="236" spans="13:208" ht="12.75">
      <c r="M236" s="4">
        <v>7.63E-09</v>
      </c>
      <c r="N236" s="4">
        <v>5.86304932998</v>
      </c>
      <c r="O236" s="4">
        <v>16858.4825329332</v>
      </c>
      <c r="P236">
        <f t="shared" si="141"/>
        <v>-7.629992118614423E-09</v>
      </c>
      <c r="R236" s="4">
        <v>9.4E-10</v>
      </c>
      <c r="S236" s="4">
        <v>1.69615700473</v>
      </c>
      <c r="T236" s="4">
        <v>23006.4259925863</v>
      </c>
      <c r="U236">
        <f t="shared" si="142"/>
        <v>3.0292713638987805E-10</v>
      </c>
      <c r="BP236" s="4">
        <v>3.01E-09</v>
      </c>
      <c r="BQ236" s="4">
        <v>2.34727604008</v>
      </c>
      <c r="BR236" s="4">
        <v>4686.8894077068</v>
      </c>
      <c r="BS236">
        <f t="shared" si="143"/>
        <v>2.944690533631855E-09</v>
      </c>
      <c r="BU236" s="4">
        <v>3.4E-10</v>
      </c>
      <c r="BV236" s="4">
        <v>3.96287980676</v>
      </c>
      <c r="BW236" s="4">
        <v>18216.443810661</v>
      </c>
      <c r="BX236">
        <f t="shared" si="144"/>
        <v>5.454644002548423E-11</v>
      </c>
      <c r="CT236" s="4">
        <v>6.66E-09</v>
      </c>
      <c r="CU236" s="4">
        <v>3.42196897591</v>
      </c>
      <c r="CV236" s="4">
        <v>179.0982130633</v>
      </c>
      <c r="CW236">
        <f t="shared" si="145"/>
        <v>-6.6323173851908355E-09</v>
      </c>
      <c r="CX236">
        <f t="shared" si="146"/>
        <v>-6.632369343077781E-09</v>
      </c>
      <c r="CY236">
        <f t="shared" si="147"/>
        <v>-6.632369343102446E-09</v>
      </c>
      <c r="CZ236">
        <f t="shared" si="148"/>
        <v>-6.632369343102446E-09</v>
      </c>
      <c r="GL236" s="4">
        <v>1.3658E-07</v>
      </c>
      <c r="GM236" s="4">
        <v>2.15687632802</v>
      </c>
      <c r="GN236" s="4">
        <v>476.4313180835</v>
      </c>
      <c r="GO236">
        <f t="shared" si="149"/>
        <v>-4.3712005435748946E-09</v>
      </c>
      <c r="GP236">
        <f t="shared" si="150"/>
        <v>-4.402319362709771E-09</v>
      </c>
      <c r="GQ236">
        <f t="shared" si="151"/>
        <v>-4.402319377484126E-09</v>
      </c>
      <c r="GR236">
        <f t="shared" si="152"/>
        <v>-4.402319377484126E-09</v>
      </c>
      <c r="GT236" s="4">
        <v>2.901E-08</v>
      </c>
      <c r="GU236" s="4">
        <v>3.91891656185</v>
      </c>
      <c r="GV236" s="4">
        <v>10173.6680378649</v>
      </c>
      <c r="GW236">
        <f t="shared" si="137"/>
        <v>-2.1279551032136644E-08</v>
      </c>
      <c r="GX236">
        <f t="shared" si="138"/>
        <v>-2.1183319760298806E-08</v>
      </c>
      <c r="GY236">
        <f t="shared" si="139"/>
        <v>-2.1183319714439337E-08</v>
      </c>
      <c r="GZ236">
        <f t="shared" si="140"/>
        <v>-2.1183319714439337E-08</v>
      </c>
    </row>
    <row r="237" spans="13:208" ht="12.75">
      <c r="M237" s="4">
        <v>9.53E-09</v>
      </c>
      <c r="N237" s="4">
        <v>4.20801492835</v>
      </c>
      <c r="O237" s="4">
        <v>11190.377900137</v>
      </c>
      <c r="P237">
        <f t="shared" si="141"/>
        <v>8.843816798728877E-09</v>
      </c>
      <c r="R237" s="4">
        <v>8.1E-10</v>
      </c>
      <c r="S237" s="4">
        <v>3.00657814365</v>
      </c>
      <c r="T237" s="4">
        <v>2118.7638603784</v>
      </c>
      <c r="U237">
        <f t="shared" si="142"/>
        <v>4.4088206687318325E-10</v>
      </c>
      <c r="BP237" s="4">
        <v>4.14E-09</v>
      </c>
      <c r="BQ237" s="4">
        <v>5.9323760231</v>
      </c>
      <c r="BR237" s="4">
        <v>51092.7260508548</v>
      </c>
      <c r="BS237">
        <f t="shared" si="143"/>
        <v>4.009970737621219E-09</v>
      </c>
      <c r="BU237" s="4">
        <v>3.3E-10</v>
      </c>
      <c r="BV237" s="4">
        <v>4.73611335874</v>
      </c>
      <c r="BW237" s="4">
        <v>16723.350142595</v>
      </c>
      <c r="BX237">
        <f t="shared" si="144"/>
        <v>-2.3059875664041863E-10</v>
      </c>
      <c r="CT237" s="4">
        <v>6.78E-09</v>
      </c>
      <c r="CU237" s="4">
        <v>0.29428615814</v>
      </c>
      <c r="CV237" s="4">
        <v>171.2339065371</v>
      </c>
      <c r="CW237">
        <f t="shared" si="145"/>
        <v>6.6625716868277855E-09</v>
      </c>
      <c r="CX237">
        <f t="shared" si="146"/>
        <v>6.66267460281046E-09</v>
      </c>
      <c r="CY237">
        <f t="shared" si="147"/>
        <v>6.662674602859288E-09</v>
      </c>
      <c r="CZ237">
        <f t="shared" si="148"/>
        <v>6.662674602859288E-09</v>
      </c>
      <c r="GL237" s="4">
        <v>1.3782E-07</v>
      </c>
      <c r="GM237" s="4">
        <v>3.47865209163</v>
      </c>
      <c r="GN237" s="4">
        <v>38.0211610532</v>
      </c>
      <c r="GO237">
        <f t="shared" si="149"/>
        <v>8.47291370772198E-08</v>
      </c>
      <c r="GP237">
        <f t="shared" si="150"/>
        <v>8.473111452475149E-08</v>
      </c>
      <c r="GQ237">
        <f t="shared" si="151"/>
        <v>8.473111452569683E-08</v>
      </c>
      <c r="GR237">
        <f t="shared" si="152"/>
        <v>8.473111452569683E-08</v>
      </c>
      <c r="GT237" s="4">
        <v>2.84E-08</v>
      </c>
      <c r="GU237" s="4">
        <v>1.34453183591</v>
      </c>
      <c r="GV237" s="4">
        <v>482.9599097477</v>
      </c>
      <c r="GW237">
        <f t="shared" si="137"/>
        <v>-9.339489144714847E-09</v>
      </c>
      <c r="GX237">
        <f t="shared" si="138"/>
        <v>-9.333291115022748E-09</v>
      </c>
      <c r="GY237">
        <f t="shared" si="139"/>
        <v>-9.333291112083152E-09</v>
      </c>
      <c r="GZ237">
        <f t="shared" si="140"/>
        <v>-9.333291112083152E-09</v>
      </c>
    </row>
    <row r="238" spans="13:208" ht="12.75">
      <c r="M238" s="4">
        <v>7.08E-09</v>
      </c>
      <c r="N238" s="4">
        <v>1.7289998894</v>
      </c>
      <c r="O238" s="4">
        <v>13095.8426650774</v>
      </c>
      <c r="P238">
        <f t="shared" si="141"/>
        <v>-7.0390829120159574E-09</v>
      </c>
      <c r="R238" s="4">
        <v>9.8E-10</v>
      </c>
      <c r="S238" s="4">
        <v>1.39215287161</v>
      </c>
      <c r="T238" s="4">
        <v>8662.240323563</v>
      </c>
      <c r="U238">
        <f t="shared" si="142"/>
        <v>-5.64880562415836E-10</v>
      </c>
      <c r="BP238" s="4">
        <v>3.61E-09</v>
      </c>
      <c r="BQ238" s="4">
        <v>2.1639860955</v>
      </c>
      <c r="BR238" s="4">
        <v>28237.2334593894</v>
      </c>
      <c r="BS238">
        <f t="shared" si="143"/>
        <v>-1.974330166439699E-09</v>
      </c>
      <c r="BU238" s="4">
        <v>3.4E-10</v>
      </c>
      <c r="BV238" s="4">
        <v>1.43910280005</v>
      </c>
      <c r="BW238" s="4">
        <v>49515.382508407005</v>
      </c>
      <c r="BX238">
        <f t="shared" si="144"/>
        <v>-2.4990186988407895E-10</v>
      </c>
      <c r="CT238" s="4">
        <v>6.35E-09</v>
      </c>
      <c r="CU238" s="4">
        <v>2.13805182663</v>
      </c>
      <c r="CV238" s="4">
        <v>164.1203595363</v>
      </c>
      <c r="CW238">
        <f t="shared" si="145"/>
        <v>-4.633501490104825E-09</v>
      </c>
      <c r="CX238">
        <f t="shared" si="146"/>
        <v>-4.633160507203314E-09</v>
      </c>
      <c r="CY238">
        <f t="shared" si="147"/>
        <v>-4.633160507041389E-09</v>
      </c>
      <c r="CZ238">
        <f t="shared" si="148"/>
        <v>-4.633160507041389E-09</v>
      </c>
      <c r="GL238" s="4">
        <v>1.2714E-07</v>
      </c>
      <c r="GM238" s="4">
        <v>2.09462988855</v>
      </c>
      <c r="GN238" s="4">
        <v>20.4950532349</v>
      </c>
      <c r="GO238">
        <f t="shared" si="149"/>
        <v>8.931668308600849E-09</v>
      </c>
      <c r="GP238">
        <f t="shared" si="150"/>
        <v>8.932912011433421E-09</v>
      </c>
      <c r="GQ238">
        <f t="shared" si="151"/>
        <v>8.932912012024577E-09</v>
      </c>
      <c r="GR238">
        <f t="shared" si="152"/>
        <v>8.932912012024577E-09</v>
      </c>
      <c r="GT238" s="4">
        <v>2.458E-08</v>
      </c>
      <c r="GU238" s="4">
        <v>1.20012815574</v>
      </c>
      <c r="GV238" s="4">
        <v>489.110248902</v>
      </c>
      <c r="GW238">
        <f t="shared" si="137"/>
        <v>-2.336065845864005E-08</v>
      </c>
      <c r="GX238">
        <f t="shared" si="138"/>
        <v>-2.3358868526732956E-08</v>
      </c>
      <c r="GY238">
        <f t="shared" si="139"/>
        <v>-2.3358868525884E-08</v>
      </c>
      <c r="GZ238">
        <f t="shared" si="140"/>
        <v>-2.3358868525884E-08</v>
      </c>
    </row>
    <row r="239" spans="13:208" ht="12.75">
      <c r="M239" s="4">
        <v>9.69E-09</v>
      </c>
      <c r="N239" s="4">
        <v>1.64439522215</v>
      </c>
      <c r="O239" s="4">
        <v>29088.811415985</v>
      </c>
      <c r="P239">
        <f t="shared" si="141"/>
        <v>9.616681146887878E-09</v>
      </c>
      <c r="R239" s="4">
        <v>7.7E-10</v>
      </c>
      <c r="S239" s="4">
        <v>3.3355519084</v>
      </c>
      <c r="T239" s="4">
        <v>15720.8387848784</v>
      </c>
      <c r="U239">
        <f t="shared" si="142"/>
        <v>-7.152939873737121E-10</v>
      </c>
      <c r="BP239" s="4">
        <v>2.88E-09</v>
      </c>
      <c r="BQ239" s="4">
        <v>0.18376252189</v>
      </c>
      <c r="BR239" s="4">
        <v>13095.8426650774</v>
      </c>
      <c r="BS239">
        <f t="shared" si="143"/>
        <v>2.359050410103069E-10</v>
      </c>
      <c r="BU239" s="4">
        <v>3.1E-10</v>
      </c>
      <c r="BV239" s="4">
        <v>0.23302920161</v>
      </c>
      <c r="BW239" s="4">
        <v>23581.2581773176</v>
      </c>
      <c r="BX239">
        <f t="shared" si="144"/>
        <v>2.7041113566923703E-10</v>
      </c>
      <c r="CT239" s="4">
        <v>6.23E-09</v>
      </c>
      <c r="CU239" s="4">
        <v>5.6145494038</v>
      </c>
      <c r="CV239" s="4">
        <v>285.3723810196</v>
      </c>
      <c r="CW239">
        <f t="shared" si="145"/>
        <v>-5.876611501102113E-09</v>
      </c>
      <c r="CX239">
        <f t="shared" si="146"/>
        <v>-5.876893875308025E-09</v>
      </c>
      <c r="CY239">
        <f t="shared" si="147"/>
        <v>-5.8768938754424795E-09</v>
      </c>
      <c r="CZ239">
        <f t="shared" si="148"/>
        <v>-5.8768938754424795E-09</v>
      </c>
      <c r="GL239" s="4">
        <v>1.3257E-07</v>
      </c>
      <c r="GM239" s="4">
        <v>5.15138524813</v>
      </c>
      <c r="GN239" s="4">
        <v>103.0927742186</v>
      </c>
      <c r="GO239">
        <f t="shared" si="149"/>
        <v>-1.2299928507467684E-07</v>
      </c>
      <c r="GP239">
        <f t="shared" si="150"/>
        <v>-1.2300172450225878E-07</v>
      </c>
      <c r="GQ239">
        <f t="shared" si="151"/>
        <v>-1.2300172450341686E-07</v>
      </c>
      <c r="GR239">
        <f t="shared" si="152"/>
        <v>-1.2300172450341686E-07</v>
      </c>
      <c r="GT239" s="4">
        <v>2.556E-08</v>
      </c>
      <c r="GU239" s="4">
        <v>3.86921927085</v>
      </c>
      <c r="GV239" s="4">
        <v>487.1045113319</v>
      </c>
      <c r="GW239">
        <f t="shared" si="137"/>
        <v>-2.3002036477824025E-08</v>
      </c>
      <c r="GX239">
        <f t="shared" si="138"/>
        <v>-2.299943822129246E-08</v>
      </c>
      <c r="GY239">
        <f t="shared" si="139"/>
        <v>-2.299943822005519E-08</v>
      </c>
      <c r="GZ239">
        <f t="shared" si="140"/>
        <v>-2.299943822005519E-08</v>
      </c>
    </row>
    <row r="240" spans="13:208" ht="12.75">
      <c r="M240" s="4">
        <v>7.17E-09</v>
      </c>
      <c r="N240" s="4">
        <v>0.16688678895</v>
      </c>
      <c r="O240" s="4">
        <v>11.729352836</v>
      </c>
      <c r="P240">
        <f t="shared" si="141"/>
        <v>5.9902476316252156E-09</v>
      </c>
      <c r="R240" s="4">
        <v>8.2E-10</v>
      </c>
      <c r="S240" s="4">
        <v>5.86880116464</v>
      </c>
      <c r="T240" s="4">
        <v>2787.0430238574</v>
      </c>
      <c r="U240">
        <f t="shared" si="142"/>
        <v>-7.539168300897948E-10</v>
      </c>
      <c r="BP240" s="4">
        <v>2.77E-09</v>
      </c>
      <c r="BQ240" s="4">
        <v>5.12952205045</v>
      </c>
      <c r="BR240" s="4">
        <v>13119.7211028251</v>
      </c>
      <c r="BS240">
        <f t="shared" si="143"/>
        <v>-1.998123637430914E-09</v>
      </c>
      <c r="BU240" s="4">
        <v>2.9E-10</v>
      </c>
      <c r="BV240" s="4">
        <v>2.0263384022</v>
      </c>
      <c r="BW240" s="4">
        <v>11609.8625440122</v>
      </c>
      <c r="BX240">
        <f t="shared" si="144"/>
        <v>-2.8999260934559637E-10</v>
      </c>
      <c r="CT240" s="4">
        <v>5.29E-09</v>
      </c>
      <c r="CU240" s="4">
        <v>1.88063108785</v>
      </c>
      <c r="CV240" s="4">
        <v>416.7763308895</v>
      </c>
      <c r="CW240">
        <f t="shared" si="145"/>
        <v>-2.9892678710749173E-09</v>
      </c>
      <c r="CX240">
        <f t="shared" si="146"/>
        <v>-2.99013815748986E-09</v>
      </c>
      <c r="CY240">
        <f t="shared" si="147"/>
        <v>-2.990138157902625E-09</v>
      </c>
      <c r="CZ240">
        <f t="shared" si="148"/>
        <v>-2.990138157902625E-09</v>
      </c>
      <c r="GL240" s="4">
        <v>9.715E-08</v>
      </c>
      <c r="GM240" s="4">
        <v>0.7459788348</v>
      </c>
      <c r="GN240" s="4">
        <v>918.1561203328</v>
      </c>
      <c r="GO240">
        <f t="shared" si="149"/>
        <v>7.456022536921926E-08</v>
      </c>
      <c r="GP240">
        <f t="shared" si="150"/>
        <v>7.458757907380534E-08</v>
      </c>
      <c r="GQ240">
        <f t="shared" si="151"/>
        <v>7.458757908677E-08</v>
      </c>
      <c r="GR240">
        <f t="shared" si="152"/>
        <v>7.458757908677E-08</v>
      </c>
      <c r="GT240" s="4">
        <v>2.614E-08</v>
      </c>
      <c r="GU240" s="4">
        <v>1.51881085312</v>
      </c>
      <c r="GV240" s="4">
        <v>463.5073862364</v>
      </c>
      <c r="GW240">
        <f t="shared" si="137"/>
        <v>2.131370952377933E-08</v>
      </c>
      <c r="GX240">
        <f t="shared" si="138"/>
        <v>2.131706528044943E-08</v>
      </c>
      <c r="GY240">
        <f t="shared" si="139"/>
        <v>2.1317065282045546E-08</v>
      </c>
      <c r="GZ240">
        <f t="shared" si="140"/>
        <v>2.1317065282045546E-08</v>
      </c>
    </row>
    <row r="241" spans="13:208" ht="12.75">
      <c r="M241" s="4">
        <v>9.62E-09</v>
      </c>
      <c r="N241" s="4">
        <v>3.53092337542</v>
      </c>
      <c r="O241" s="4">
        <v>12416.5885028482</v>
      </c>
      <c r="P241">
        <f t="shared" si="141"/>
        <v>-7.614419007305404E-09</v>
      </c>
      <c r="R241" s="4">
        <v>7.6E-10</v>
      </c>
      <c r="S241" s="4">
        <v>5.67183650604</v>
      </c>
      <c r="T241" s="4">
        <v>14.2270940016</v>
      </c>
      <c r="U241">
        <f t="shared" si="142"/>
        <v>1.8245240280255827E-10</v>
      </c>
      <c r="BP241" s="4">
        <v>3.27E-09</v>
      </c>
      <c r="BQ241" s="4">
        <v>6.19222146204</v>
      </c>
      <c r="BR241" s="4">
        <v>6268.8487559898</v>
      </c>
      <c r="BS241">
        <f t="shared" si="143"/>
        <v>-2.7398743719974855E-09</v>
      </c>
      <c r="BU241" s="4">
        <v>3E-10</v>
      </c>
      <c r="BV241" s="4">
        <v>2.5492323024</v>
      </c>
      <c r="BW241" s="4">
        <v>9924.8104215106</v>
      </c>
      <c r="BX241">
        <f t="shared" si="144"/>
        <v>2.991853598208993E-10</v>
      </c>
      <c r="CT241" s="4">
        <v>5.29E-09</v>
      </c>
      <c r="CU241" s="4">
        <v>5.1325078803</v>
      </c>
      <c r="CV241" s="4">
        <v>697.743477894</v>
      </c>
      <c r="CW241">
        <f t="shared" si="145"/>
        <v>-4.931313078300185E-09</v>
      </c>
      <c r="CX241">
        <f t="shared" si="146"/>
        <v>-4.930673559397296E-09</v>
      </c>
      <c r="CY241">
        <f t="shared" si="147"/>
        <v>-4.93067355909228E-09</v>
      </c>
      <c r="CZ241">
        <f t="shared" si="148"/>
        <v>-4.93067355909228E-09</v>
      </c>
      <c r="GL241" s="4">
        <v>1.034E-07</v>
      </c>
      <c r="GM241" s="4">
        <v>5.38977407079</v>
      </c>
      <c r="GN241" s="4">
        <v>222.8603229936</v>
      </c>
      <c r="GO241">
        <f t="shared" si="149"/>
        <v>7.998862003722973E-08</v>
      </c>
      <c r="GP241">
        <f t="shared" si="150"/>
        <v>7.99956066071489E-08</v>
      </c>
      <c r="GQ241">
        <f t="shared" si="151"/>
        <v>7.999560661047082E-08</v>
      </c>
      <c r="GR241">
        <f t="shared" si="152"/>
        <v>7.999560661047082E-08</v>
      </c>
      <c r="GT241" s="4">
        <v>2.386E-08</v>
      </c>
      <c r="GU241" s="4">
        <v>4.58400538443</v>
      </c>
      <c r="GV241" s="4">
        <v>615.9913446778</v>
      </c>
      <c r="GW241">
        <f t="shared" si="137"/>
        <v>-2.2271986074890975E-08</v>
      </c>
      <c r="GX241">
        <f t="shared" si="138"/>
        <v>-2.226946242464571E-08</v>
      </c>
      <c r="GY241">
        <f t="shared" si="139"/>
        <v>-2.2269462423445985E-08</v>
      </c>
      <c r="GZ241">
        <f t="shared" si="140"/>
        <v>-2.2269462423445985E-08</v>
      </c>
    </row>
    <row r="242" spans="13:208" ht="12.75">
      <c r="M242" s="4">
        <v>7.47E-09</v>
      </c>
      <c r="N242" s="4">
        <v>5.77866940346</v>
      </c>
      <c r="O242" s="4">
        <v>12592.4500197826</v>
      </c>
      <c r="P242">
        <f t="shared" si="141"/>
        <v>7.055309495721522E-09</v>
      </c>
      <c r="R242" s="4">
        <v>8.1E-10</v>
      </c>
      <c r="S242" s="4">
        <v>6.16619455699</v>
      </c>
      <c r="T242" s="4">
        <v>1039.0266107904</v>
      </c>
      <c r="U242">
        <f t="shared" si="142"/>
        <v>7.108472040194443E-10</v>
      </c>
      <c r="BP242" s="4">
        <v>2.73E-09</v>
      </c>
      <c r="BQ242" s="4">
        <v>0.30522428863</v>
      </c>
      <c r="BR242" s="4">
        <v>23141.5583829246</v>
      </c>
      <c r="BS242">
        <f t="shared" si="143"/>
        <v>2.4257007350073446E-09</v>
      </c>
      <c r="BU242" s="4">
        <v>3.2E-10</v>
      </c>
      <c r="BV242" s="4">
        <v>4.91793198558</v>
      </c>
      <c r="BW242" s="4">
        <v>11300.5842213564</v>
      </c>
      <c r="BX242">
        <f t="shared" si="144"/>
        <v>-2.7827716759933784E-11</v>
      </c>
      <c r="CT242" s="4">
        <v>5E-09</v>
      </c>
      <c r="CU242" s="4">
        <v>1.49548514415</v>
      </c>
      <c r="CV242" s="4">
        <v>704.8570248948</v>
      </c>
      <c r="CW242">
        <f t="shared" si="145"/>
        <v>1.698020298393943E-09</v>
      </c>
      <c r="CX242">
        <f t="shared" si="146"/>
        <v>1.6964341357447542E-09</v>
      </c>
      <c r="CY242">
        <f t="shared" si="147"/>
        <v>1.6964341349875958E-09</v>
      </c>
      <c r="CZ242">
        <f t="shared" si="148"/>
        <v>1.6964341349875958E-09</v>
      </c>
      <c r="GL242" s="4">
        <v>1.3357E-07</v>
      </c>
      <c r="GM242" s="4">
        <v>5.89635739027</v>
      </c>
      <c r="GN242" s="4">
        <v>748.0978699633</v>
      </c>
      <c r="GO242">
        <f t="shared" si="149"/>
        <v>-1.272326074136405E-07</v>
      </c>
      <c r="GP242">
        <f t="shared" si="150"/>
        <v>-1.272180470343061E-07</v>
      </c>
      <c r="GQ242">
        <f t="shared" si="151"/>
        <v>-1.27218047027384E-07</v>
      </c>
      <c r="GR242">
        <f t="shared" si="152"/>
        <v>-1.27218047027384E-07</v>
      </c>
      <c r="GT242" s="4">
        <v>2.438E-08</v>
      </c>
      <c r="GU242" s="4">
        <v>5.19827220476</v>
      </c>
      <c r="GV242" s="4">
        <v>501.1191570124</v>
      </c>
      <c r="GW242">
        <f t="shared" si="137"/>
        <v>6.962020038751948E-09</v>
      </c>
      <c r="GX242">
        <f t="shared" si="138"/>
        <v>6.956417579264501E-09</v>
      </c>
      <c r="GY242">
        <f t="shared" si="139"/>
        <v>6.956417576597413E-09</v>
      </c>
      <c r="GZ242">
        <f t="shared" si="140"/>
        <v>6.956417576597413E-09</v>
      </c>
    </row>
    <row r="243" spans="13:208" ht="12.75">
      <c r="M243" s="4">
        <v>6.72E-09</v>
      </c>
      <c r="N243" s="4">
        <v>1.91095796194</v>
      </c>
      <c r="O243" s="4">
        <v>3.9321532631</v>
      </c>
      <c r="P243">
        <f t="shared" si="141"/>
        <v>-1.98285899175972E-09</v>
      </c>
      <c r="R243" s="4">
        <v>7.6E-10</v>
      </c>
      <c r="S243" s="4">
        <v>3.21449884756</v>
      </c>
      <c r="T243" s="4">
        <v>111.1866422876</v>
      </c>
      <c r="U243">
        <f t="shared" si="142"/>
        <v>7.188173420581348E-10</v>
      </c>
      <c r="BP243" s="4">
        <v>2.67E-09</v>
      </c>
      <c r="BQ243" s="4">
        <v>5.76152585786</v>
      </c>
      <c r="BR243" s="4">
        <v>5966.6839803348</v>
      </c>
      <c r="BS243">
        <f t="shared" si="143"/>
        <v>2.4851808565488077E-09</v>
      </c>
      <c r="BU243" s="4">
        <v>2.8E-10</v>
      </c>
      <c r="BV243" s="4">
        <v>0.26187189577</v>
      </c>
      <c r="BW243" s="4">
        <v>13521.7514415914</v>
      </c>
      <c r="BX243">
        <f t="shared" si="144"/>
        <v>2.7706767688332026E-10</v>
      </c>
      <c r="CT243" s="4">
        <v>4.87E-09</v>
      </c>
      <c r="CU243" s="4">
        <v>4.97772067947</v>
      </c>
      <c r="CV243" s="4">
        <v>274.0660483248</v>
      </c>
      <c r="CW243">
        <f t="shared" si="145"/>
        <v>2.8096390306894185E-09</v>
      </c>
      <c r="CX243">
        <f t="shared" si="146"/>
        <v>2.8091173830644583E-09</v>
      </c>
      <c r="CY243">
        <f t="shared" si="147"/>
        <v>2.809117382816618E-09</v>
      </c>
      <c r="CZ243">
        <f t="shared" si="148"/>
        <v>2.809117382816618E-09</v>
      </c>
      <c r="GL243" s="4">
        <v>1.2632E-07</v>
      </c>
      <c r="GM243" s="4">
        <v>1.20306997433</v>
      </c>
      <c r="GN243" s="4">
        <v>16.1535096946</v>
      </c>
      <c r="GO243">
        <f t="shared" si="149"/>
        <v>-8.953364682466017E-08</v>
      </c>
      <c r="GP243">
        <f t="shared" si="150"/>
        <v>-8.953433555323009E-08</v>
      </c>
      <c r="GQ243">
        <f t="shared" si="151"/>
        <v>-8.95343355535568E-08</v>
      </c>
      <c r="GR243">
        <f t="shared" si="152"/>
        <v>-8.95343355535568E-08</v>
      </c>
      <c r="GT243" s="4">
        <v>2.537E-08</v>
      </c>
      <c r="GU243" s="4">
        <v>1.64802783144</v>
      </c>
      <c r="GV243" s="4">
        <v>519.6084726772</v>
      </c>
      <c r="GW243">
        <f aca="true" t="shared" si="153" ref="GW243:GW250">GT243*COS(GU243+GV243*$C$53)</f>
        <v>-9.306547190369885E-09</v>
      </c>
      <c r="GX243">
        <f aca="true" t="shared" si="154" ref="GX243:GX250">GT243*COS(GU243+GV243*$C$74)</f>
        <v>-9.31241467727818E-09</v>
      </c>
      <c r="GY243">
        <f aca="true" t="shared" si="155" ref="GY243:GY250">GT243*COS(GU243+GV243*$C$95)</f>
        <v>-9.312414680068399E-09</v>
      </c>
      <c r="GZ243">
        <f aca="true" t="shared" si="156" ref="GZ243:GZ250">GT243*COS(GU243+GV243*$C$116)</f>
        <v>-9.312414680068399E-09</v>
      </c>
    </row>
    <row r="244" spans="13:208" ht="12.75">
      <c r="M244" s="4">
        <v>6.71E-09</v>
      </c>
      <c r="N244" s="4">
        <v>5.46240843677</v>
      </c>
      <c r="O244" s="4">
        <v>18052.9295431578</v>
      </c>
      <c r="P244">
        <f t="shared" si="141"/>
        <v>-3.894624679051113E-09</v>
      </c>
      <c r="R244" s="4">
        <v>7.8E-10</v>
      </c>
      <c r="S244" s="4">
        <v>1.37531518377</v>
      </c>
      <c r="T244" s="4">
        <v>21947.1113727</v>
      </c>
      <c r="U244">
        <f t="shared" si="142"/>
        <v>5.668115431529112E-10</v>
      </c>
      <c r="BP244" s="4">
        <v>3.08E-09</v>
      </c>
      <c r="BQ244" s="4">
        <v>5.99280509979</v>
      </c>
      <c r="BR244" s="4">
        <v>22805.7355659936</v>
      </c>
      <c r="BS244">
        <f t="shared" si="143"/>
        <v>-2.527634401270411E-09</v>
      </c>
      <c r="BU244" s="4">
        <v>2.8E-10</v>
      </c>
      <c r="BV244" s="4">
        <v>3.84568936822</v>
      </c>
      <c r="BW244" s="4">
        <v>2699.7348193176</v>
      </c>
      <c r="BX244">
        <f t="shared" si="144"/>
        <v>-4.482222560565568E-11</v>
      </c>
      <c r="CT244" s="4">
        <v>6.66E-09</v>
      </c>
      <c r="CU244" s="4">
        <v>6.26456825266</v>
      </c>
      <c r="CV244" s="4">
        <v>1474.6737883704</v>
      </c>
      <c r="CW244">
        <f t="shared" si="145"/>
        <v>-5.910032485845423E-09</v>
      </c>
      <c r="CX244">
        <f t="shared" si="146"/>
        <v>-5.907864582076649E-09</v>
      </c>
      <c r="CY244">
        <f t="shared" si="147"/>
        <v>-5.907864581047623E-09</v>
      </c>
      <c r="CZ244">
        <f t="shared" si="148"/>
        <v>-5.907864581047623E-09</v>
      </c>
      <c r="GL244" s="4">
        <v>1.1437E-07</v>
      </c>
      <c r="GM244" s="4">
        <v>1.58444114292</v>
      </c>
      <c r="GN244" s="4">
        <v>495.4900827199</v>
      </c>
      <c r="GO244">
        <f t="shared" si="149"/>
        <v>-8.71724892517068E-08</v>
      </c>
      <c r="GP244">
        <f t="shared" si="150"/>
        <v>-8.715493415258339E-08</v>
      </c>
      <c r="GQ244">
        <f t="shared" si="151"/>
        <v>-8.715493414426506E-08</v>
      </c>
      <c r="GR244">
        <f t="shared" si="152"/>
        <v>-8.715493414426506E-08</v>
      </c>
      <c r="GT244" s="4">
        <v>2.444E-08</v>
      </c>
      <c r="GU244" s="4">
        <v>3.87859489652</v>
      </c>
      <c r="GV244" s="4">
        <v>185.2485522176</v>
      </c>
      <c r="GW244">
        <f t="shared" si="153"/>
        <v>9.980146702284394E-10</v>
      </c>
      <c r="GX244">
        <f t="shared" si="154"/>
        <v>9.958501869527804E-10</v>
      </c>
      <c r="GY244">
        <f t="shared" si="155"/>
        <v>9.95850185925587E-10</v>
      </c>
      <c r="GZ244">
        <f t="shared" si="156"/>
        <v>9.95850185925587E-10</v>
      </c>
    </row>
    <row r="245" spans="13:208" ht="12.75">
      <c r="M245" s="4">
        <v>6.75E-09</v>
      </c>
      <c r="N245" s="4">
        <v>6.28311558823</v>
      </c>
      <c r="O245" s="4">
        <v>4535.0594369244</v>
      </c>
      <c r="P245">
        <f t="shared" si="141"/>
        <v>5.583517818231879E-09</v>
      </c>
      <c r="R245" s="4">
        <v>7.4E-10</v>
      </c>
      <c r="S245" s="4">
        <v>3.58814195051</v>
      </c>
      <c r="T245" s="4">
        <v>11609.8625440122</v>
      </c>
      <c r="U245">
        <f t="shared" si="142"/>
        <v>-1.1937253577819172E-11</v>
      </c>
      <c r="BP245" s="4">
        <v>3.45E-09</v>
      </c>
      <c r="BQ245" s="4">
        <v>2.92489919444</v>
      </c>
      <c r="BR245" s="4">
        <v>36949.2308084242</v>
      </c>
      <c r="BS245">
        <f t="shared" si="143"/>
        <v>2.570208274185752E-10</v>
      </c>
      <c r="BU245" s="4">
        <v>2.9E-10</v>
      </c>
      <c r="BV245" s="4">
        <v>1.83149729794</v>
      </c>
      <c r="BW245" s="4">
        <v>29822.7832363242</v>
      </c>
      <c r="BX245">
        <f t="shared" si="144"/>
        <v>-2.773527105697628E-10</v>
      </c>
      <c r="CT245" s="4">
        <v>5.32E-09</v>
      </c>
      <c r="CU245" s="4">
        <v>0.25784352716</v>
      </c>
      <c r="CV245" s="4">
        <v>477.3308354552</v>
      </c>
      <c r="CW245">
        <f t="shared" si="145"/>
        <v>-1.5607186958922709E-09</v>
      </c>
      <c r="CX245">
        <f t="shared" si="146"/>
        <v>-1.5595570765275412E-09</v>
      </c>
      <c r="CY245">
        <f t="shared" si="147"/>
        <v>-1.5595570759747414E-09</v>
      </c>
      <c r="CZ245">
        <f t="shared" si="148"/>
        <v>-1.5595570759747414E-09</v>
      </c>
      <c r="GL245" s="4">
        <v>1.1424E-07</v>
      </c>
      <c r="GM245" s="4">
        <v>4.74142930795</v>
      </c>
      <c r="GN245" s="4">
        <v>487.6257761937</v>
      </c>
      <c r="GO245">
        <f t="shared" si="149"/>
        <v>9.380440218634663E-08</v>
      </c>
      <c r="GP245">
        <f t="shared" si="150"/>
        <v>9.378918651750769E-08</v>
      </c>
      <c r="GQ245">
        <f t="shared" si="151"/>
        <v>9.378918651027036E-08</v>
      </c>
      <c r="GR245">
        <f t="shared" si="152"/>
        <v>9.378918651027036E-08</v>
      </c>
      <c r="GT245" s="4">
        <v>2.795E-08</v>
      </c>
      <c r="GU245" s="4">
        <v>4.0426575258</v>
      </c>
      <c r="GV245" s="4">
        <v>255.0554677982</v>
      </c>
      <c r="GW245">
        <f t="shared" si="153"/>
        <v>2.297438109009856E-08</v>
      </c>
      <c r="GX245">
        <f t="shared" si="154"/>
        <v>2.2972438330147386E-08</v>
      </c>
      <c r="GY245">
        <f t="shared" si="155"/>
        <v>2.2972438329224302E-08</v>
      </c>
      <c r="GZ245">
        <f t="shared" si="156"/>
        <v>2.2972438329224302E-08</v>
      </c>
    </row>
    <row r="246" spans="13:208" ht="12.75">
      <c r="M246" s="4">
        <v>6.84E-09</v>
      </c>
      <c r="N246" s="4">
        <v>0.3997501208</v>
      </c>
      <c r="O246" s="4">
        <v>5849.3641121146</v>
      </c>
      <c r="P246">
        <f t="shared" si="141"/>
        <v>-6.007347077742788E-09</v>
      </c>
      <c r="R246" s="4">
        <v>7.7E-10</v>
      </c>
      <c r="S246" s="4">
        <v>4.84846488388</v>
      </c>
      <c r="T246" s="4">
        <v>22743.4093795164</v>
      </c>
      <c r="U246">
        <f t="shared" si="142"/>
        <v>-6.848460542855325E-10</v>
      </c>
      <c r="BP246" s="4">
        <v>2.53E-09</v>
      </c>
      <c r="BQ246" s="4">
        <v>5.20995219509</v>
      </c>
      <c r="BR246" s="4">
        <v>24072.9214697764</v>
      </c>
      <c r="BS246">
        <f t="shared" si="143"/>
        <v>1.8605678815874756E-09</v>
      </c>
      <c r="BU246" s="4">
        <v>3.3E-10</v>
      </c>
      <c r="BV246" s="4">
        <v>4.60320094415</v>
      </c>
      <c r="BW246" s="4">
        <v>19004.6479494084</v>
      </c>
      <c r="BX246">
        <f t="shared" si="144"/>
        <v>5.121511006717182E-11</v>
      </c>
      <c r="CT246" s="4">
        <v>5.57E-09</v>
      </c>
      <c r="CU246" s="4">
        <v>0.71378452161</v>
      </c>
      <c r="CV246" s="4">
        <v>80.7194894005</v>
      </c>
      <c r="CW246">
        <f t="shared" si="145"/>
        <v>-3.000165638865066E-09</v>
      </c>
      <c r="CX246">
        <f t="shared" si="146"/>
        <v>-2.9999843835436023E-09</v>
      </c>
      <c r="CY246">
        <f t="shared" si="147"/>
        <v>-2.9999843834571686E-09</v>
      </c>
      <c r="CZ246">
        <f t="shared" si="148"/>
        <v>-2.9999843834571686E-09</v>
      </c>
      <c r="GL246" s="4">
        <v>9.098E-08</v>
      </c>
      <c r="GM246" s="4">
        <v>5.19932138822</v>
      </c>
      <c r="GN246" s="4">
        <v>118.0224436358</v>
      </c>
      <c r="GO246">
        <f t="shared" si="149"/>
        <v>-8.462643541177985E-08</v>
      </c>
      <c r="GP246">
        <f t="shared" si="150"/>
        <v>-8.462832154470711E-08</v>
      </c>
      <c r="GQ246">
        <f t="shared" si="151"/>
        <v>-8.462832154560318E-08</v>
      </c>
      <c r="GR246">
        <f t="shared" si="152"/>
        <v>-8.462832154560318E-08</v>
      </c>
      <c r="GT246" s="4">
        <v>2.895E-08</v>
      </c>
      <c r="GU246" s="4">
        <v>3.26202698812</v>
      </c>
      <c r="GV246" s="4">
        <v>1646.9190868638</v>
      </c>
      <c r="GW246">
        <f t="shared" si="153"/>
        <v>-1.8315204005082516E-08</v>
      </c>
      <c r="GX246">
        <f t="shared" si="154"/>
        <v>-1.8332865505001016E-08</v>
      </c>
      <c r="GY246">
        <f t="shared" si="155"/>
        <v>-1.833286551339664E-08</v>
      </c>
      <c r="GZ246">
        <f t="shared" si="156"/>
        <v>-1.833286551339664E-08</v>
      </c>
    </row>
    <row r="247" spans="13:208" ht="12.75">
      <c r="M247" s="4">
        <v>7.99E-09</v>
      </c>
      <c r="N247" s="4">
        <v>0.29851185294</v>
      </c>
      <c r="O247" s="4">
        <v>12132.439962106</v>
      </c>
      <c r="P247">
        <f t="shared" si="141"/>
        <v>5.5315070815661745E-09</v>
      </c>
      <c r="R247" s="4">
        <v>9E-10</v>
      </c>
      <c r="S247" s="4">
        <v>1.48869013606</v>
      </c>
      <c r="T247" s="4">
        <v>15671.0817594066</v>
      </c>
      <c r="U247">
        <f t="shared" si="142"/>
        <v>-6.649403306394024E-10</v>
      </c>
      <c r="BP247" s="4">
        <v>3.42E-09</v>
      </c>
      <c r="BQ247" s="4">
        <v>5.72702586209</v>
      </c>
      <c r="BR247" s="4">
        <v>16460.3335295249</v>
      </c>
      <c r="BS247">
        <f t="shared" si="143"/>
        <v>-2.8516020031768E-09</v>
      </c>
      <c r="BU247" s="4">
        <v>2.7E-10</v>
      </c>
      <c r="BV247" s="4">
        <v>4.46183450287</v>
      </c>
      <c r="BW247" s="4">
        <v>6702.5604938666</v>
      </c>
      <c r="BX247">
        <f t="shared" si="144"/>
        <v>2.4091014304611504E-10</v>
      </c>
      <c r="CT247" s="4">
        <v>5.56E-09</v>
      </c>
      <c r="CU247" s="4">
        <v>2.60791360513</v>
      </c>
      <c r="CV247" s="4">
        <v>418.2608035978</v>
      </c>
      <c r="CW247">
        <f t="shared" si="145"/>
        <v>4.0560308295302395E-09</v>
      </c>
      <c r="CX247">
        <f t="shared" si="146"/>
        <v>4.055269678698595E-09</v>
      </c>
      <c r="CY247">
        <f t="shared" si="147"/>
        <v>4.055269678337079E-09</v>
      </c>
      <c r="CZ247">
        <f t="shared" si="148"/>
        <v>4.055269678337079E-09</v>
      </c>
      <c r="GL247" s="4">
        <v>9.336E-08</v>
      </c>
      <c r="GM247" s="4">
        <v>0.97313630925</v>
      </c>
      <c r="GN247" s="4">
        <v>662.531203563</v>
      </c>
      <c r="GO247">
        <f t="shared" si="149"/>
        <v>-7.126412684800045E-08</v>
      </c>
      <c r="GP247">
        <f t="shared" si="150"/>
        <v>-7.128324241290405E-08</v>
      </c>
      <c r="GQ247">
        <f t="shared" si="151"/>
        <v>-7.128324242195144E-08</v>
      </c>
      <c r="GR247">
        <f t="shared" si="152"/>
        <v>-7.128324242195144E-08</v>
      </c>
      <c r="GT247" s="4">
        <v>2.225E-08</v>
      </c>
      <c r="GU247" s="4">
        <v>5.75197574692</v>
      </c>
      <c r="GV247" s="4">
        <v>605.9570363702</v>
      </c>
      <c r="GW247">
        <f t="shared" si="153"/>
        <v>-1.826812347903679E-08</v>
      </c>
      <c r="GX247">
        <f t="shared" si="154"/>
        <v>-1.8264439978422877E-08</v>
      </c>
      <c r="GY247">
        <f t="shared" si="155"/>
        <v>-1.826443997667775E-08</v>
      </c>
      <c r="GZ247">
        <f t="shared" si="156"/>
        <v>-1.826443997667775E-08</v>
      </c>
    </row>
    <row r="248" spans="13:208" ht="12.75">
      <c r="M248" s="4">
        <v>7.58E-09</v>
      </c>
      <c r="N248" s="4">
        <v>0.96370823331</v>
      </c>
      <c r="O248" s="4">
        <v>1052.2683831884</v>
      </c>
      <c r="P248">
        <f t="shared" si="141"/>
        <v>-5.9002059696450716E-09</v>
      </c>
      <c r="R248" s="4">
        <v>8.2E-10</v>
      </c>
      <c r="S248" s="4">
        <v>3.48618399109</v>
      </c>
      <c r="T248" s="4">
        <v>29088.811415985</v>
      </c>
      <c r="U248">
        <f t="shared" si="142"/>
        <v>-3.148507803803082E-10</v>
      </c>
      <c r="BP248" s="4">
        <v>2.61E-09</v>
      </c>
      <c r="BQ248" s="4">
        <v>2.00304796059</v>
      </c>
      <c r="BR248" s="4">
        <v>6148.010769956</v>
      </c>
      <c r="BS248">
        <f t="shared" si="143"/>
        <v>-2.1694461501325704E-09</v>
      </c>
      <c r="BU248" s="4">
        <v>3E-10</v>
      </c>
      <c r="BV248" s="4">
        <v>4.4649407224</v>
      </c>
      <c r="BW248" s="4">
        <v>36147.4098773004</v>
      </c>
      <c r="BX248">
        <f t="shared" si="144"/>
        <v>-2.0779012397351014E-10</v>
      </c>
      <c r="CT248" s="4">
        <v>5.84E-09</v>
      </c>
      <c r="CU248" s="4">
        <v>4.29064541383</v>
      </c>
      <c r="CV248" s="4">
        <v>16.6747745564</v>
      </c>
      <c r="CW248">
        <f t="shared" si="145"/>
        <v>-5.580143619979037E-09</v>
      </c>
      <c r="CX248">
        <f t="shared" si="146"/>
        <v>-5.5801298755126855E-09</v>
      </c>
      <c r="CY248">
        <f t="shared" si="147"/>
        <v>-5.580129875506173E-09</v>
      </c>
      <c r="CZ248">
        <f t="shared" si="148"/>
        <v>-5.580129875506173E-09</v>
      </c>
      <c r="GL248" s="4">
        <v>9.827E-08</v>
      </c>
      <c r="GM248" s="4">
        <v>4.48170250645</v>
      </c>
      <c r="GN248" s="4">
        <v>505.7850234584</v>
      </c>
      <c r="GO248">
        <f t="shared" si="149"/>
        <v>-5.3046713456645E-09</v>
      </c>
      <c r="GP248">
        <f t="shared" si="150"/>
        <v>-5.328418426535546E-09</v>
      </c>
      <c r="GQ248">
        <f t="shared" si="151"/>
        <v>-5.328418437824983E-09</v>
      </c>
      <c r="GR248">
        <f t="shared" si="152"/>
        <v>-5.328418437824983E-09</v>
      </c>
      <c r="GT248" s="4">
        <v>2.324E-08</v>
      </c>
      <c r="GU248" s="4">
        <v>3.99503920129</v>
      </c>
      <c r="GV248" s="4">
        <v>481.2629887183</v>
      </c>
      <c r="GW248">
        <f t="shared" si="153"/>
        <v>1.7501358289099383E-08</v>
      </c>
      <c r="GX248">
        <f t="shared" si="154"/>
        <v>1.7497836836711794E-08</v>
      </c>
      <c r="GY248">
        <f t="shared" si="155"/>
        <v>1.7497836835042557E-08</v>
      </c>
      <c r="GZ248">
        <f t="shared" si="156"/>
        <v>1.7497836835042557E-08</v>
      </c>
    </row>
    <row r="249" spans="13:208" ht="12.75">
      <c r="M249" s="4">
        <v>7.82E-09</v>
      </c>
      <c r="N249" s="4">
        <v>5.33878339919</v>
      </c>
      <c r="O249" s="4">
        <v>13517.8701062334</v>
      </c>
      <c r="P249">
        <f t="shared" si="141"/>
        <v>-1.1394363052890847E-09</v>
      </c>
      <c r="R249" s="4">
        <v>6.9E-10</v>
      </c>
      <c r="S249" s="4">
        <v>3.55746476593</v>
      </c>
      <c r="T249" s="4">
        <v>4590.910180489</v>
      </c>
      <c r="U249">
        <f t="shared" si="142"/>
        <v>-4.443408718032105E-10</v>
      </c>
      <c r="BP249" s="4">
        <v>2.38E-09</v>
      </c>
      <c r="BQ249" s="4">
        <v>5.08264392839</v>
      </c>
      <c r="BR249" s="4">
        <v>6915.8595893046</v>
      </c>
      <c r="BS249">
        <f t="shared" si="143"/>
        <v>-2.2595210038607733E-09</v>
      </c>
      <c r="BU249" s="4">
        <v>2.7E-10</v>
      </c>
      <c r="BV249" s="4">
        <v>0.03211931363</v>
      </c>
      <c r="BW249" s="4">
        <v>6279.7894925736</v>
      </c>
      <c r="BX249">
        <f t="shared" si="144"/>
        <v>-2.699744030661996E-10</v>
      </c>
      <c r="CT249" s="4">
        <v>5.24E-09</v>
      </c>
      <c r="CU249" s="4">
        <v>5.4275939228</v>
      </c>
      <c r="CV249" s="4">
        <v>290.2195580194</v>
      </c>
      <c r="CW249">
        <f t="shared" si="145"/>
        <v>-3.1493946825181737E-09</v>
      </c>
      <c r="CX249">
        <f t="shared" si="146"/>
        <v>-3.1488131011122756E-09</v>
      </c>
      <c r="CY249">
        <f t="shared" si="147"/>
        <v>-3.1488131008361007E-09</v>
      </c>
      <c r="CZ249">
        <f t="shared" si="148"/>
        <v>-3.1488131008361007E-09</v>
      </c>
      <c r="GL249" s="4">
        <v>8.585E-08</v>
      </c>
      <c r="GM249" s="4">
        <v>0.20375451897</v>
      </c>
      <c r="GN249" s="4">
        <v>944.9828232758</v>
      </c>
      <c r="GO249">
        <f t="shared" si="149"/>
        <v>5.8121038968670896E-08</v>
      </c>
      <c r="GP249">
        <f t="shared" si="150"/>
        <v>5.809246448446165E-08</v>
      </c>
      <c r="GQ249">
        <f t="shared" si="151"/>
        <v>5.8092464470894227E-08</v>
      </c>
      <c r="GR249">
        <f t="shared" si="152"/>
        <v>5.8092464470894227E-08</v>
      </c>
      <c r="GT249" s="4">
        <v>2.962E-08</v>
      </c>
      <c r="GU249" s="4">
        <v>1.74151265966</v>
      </c>
      <c r="GV249" s="4">
        <v>2080.6308247406</v>
      </c>
      <c r="GW249">
        <f t="shared" si="153"/>
        <v>1.0605012178751348E-08</v>
      </c>
      <c r="GX249">
        <f t="shared" si="154"/>
        <v>1.063253975639969E-08</v>
      </c>
      <c r="GY249">
        <f t="shared" si="155"/>
        <v>1.0632539769474445E-08</v>
      </c>
      <c r="GZ249">
        <f t="shared" si="156"/>
        <v>1.0632539769474445E-08</v>
      </c>
    </row>
    <row r="250" spans="13:208" ht="12.75">
      <c r="M250" s="4">
        <v>7.3E-09</v>
      </c>
      <c r="N250" s="4">
        <v>1.70106160291</v>
      </c>
      <c r="O250" s="4">
        <v>17267.2682016911</v>
      </c>
      <c r="P250">
        <f t="shared" si="141"/>
        <v>-4.887524030771733E-09</v>
      </c>
      <c r="R250" s="4">
        <v>6.9E-10</v>
      </c>
      <c r="S250" s="4">
        <v>1.93625656075</v>
      </c>
      <c r="T250" s="4">
        <v>135.62532501</v>
      </c>
      <c r="U250">
        <f t="shared" si="142"/>
        <v>-4.777209883010223E-10</v>
      </c>
      <c r="BP250" s="4">
        <v>2.49E-09</v>
      </c>
      <c r="BQ250" s="4">
        <v>2.94762789744</v>
      </c>
      <c r="BR250" s="4">
        <v>135.0650800354</v>
      </c>
      <c r="BS250">
        <f t="shared" si="143"/>
        <v>-2.4896769844881098E-09</v>
      </c>
      <c r="BU250" s="4">
        <v>2.6E-10</v>
      </c>
      <c r="BV250" s="4">
        <v>5.46497324333</v>
      </c>
      <c r="BW250" s="4">
        <v>6245.0481773556</v>
      </c>
      <c r="BX250">
        <f t="shared" si="144"/>
        <v>-2.1452967779489702E-10</v>
      </c>
      <c r="CT250" s="4">
        <v>5.24E-09</v>
      </c>
      <c r="CU250" s="4">
        <v>0.29054995359</v>
      </c>
      <c r="CV250" s="4">
        <v>247.2393453818</v>
      </c>
      <c r="CW250">
        <f t="shared" si="145"/>
        <v>-2.6278636308965824E-10</v>
      </c>
      <c r="CX250">
        <f t="shared" si="146"/>
        <v>-2.6216725972270396E-10</v>
      </c>
      <c r="CY250">
        <f t="shared" si="147"/>
        <v>-2.6216725942878736E-10</v>
      </c>
      <c r="CZ250">
        <f t="shared" si="148"/>
        <v>-2.6216725942878736E-10</v>
      </c>
      <c r="GL250" s="4">
        <v>8.875E-08</v>
      </c>
      <c r="GM250" s="4">
        <v>5.53111742265</v>
      </c>
      <c r="GN250" s="4">
        <v>17.5261078183</v>
      </c>
      <c r="GO250">
        <f t="shared" si="149"/>
        <v>-8.126292692194764E-08</v>
      </c>
      <c r="GP250">
        <f t="shared" si="150"/>
        <v>-8.126322610580959E-08</v>
      </c>
      <c r="GQ250">
        <f t="shared" si="151"/>
        <v>-8.126322610595154E-08</v>
      </c>
      <c r="GR250">
        <f t="shared" si="152"/>
        <v>-8.126322610595154E-08</v>
      </c>
      <c r="GT250" s="4">
        <v>2.621E-08</v>
      </c>
      <c r="GU250" s="4">
        <v>1.74442251671</v>
      </c>
      <c r="GV250" s="4">
        <v>35.212274331</v>
      </c>
      <c r="GW250">
        <f t="shared" si="153"/>
        <v>-2.4656075715023147E-08</v>
      </c>
      <c r="GX250">
        <f t="shared" si="154"/>
        <v>-2.4655925921481093E-08</v>
      </c>
      <c r="GY250">
        <f t="shared" si="155"/>
        <v>-2.4655925921409834E-08</v>
      </c>
      <c r="GZ250">
        <f t="shared" si="156"/>
        <v>-2.4655925921409834E-08</v>
      </c>
    </row>
    <row r="251" spans="13:200" ht="12.75">
      <c r="M251" s="4">
        <v>7.49E-09</v>
      </c>
      <c r="N251" s="4">
        <v>2.59599901875</v>
      </c>
      <c r="O251" s="4">
        <v>11609.8625440122</v>
      </c>
      <c r="P251">
        <f t="shared" si="141"/>
        <v>-6.335889529861406E-09</v>
      </c>
      <c r="R251" s="4">
        <v>7E-10</v>
      </c>
      <c r="S251" s="4">
        <v>2.66548322237</v>
      </c>
      <c r="T251" s="4">
        <v>18875.525869774</v>
      </c>
      <c r="U251">
        <f t="shared" si="142"/>
        <v>4.670805966802614E-10</v>
      </c>
      <c r="BP251" s="4">
        <v>3.06E-09</v>
      </c>
      <c r="BQ251" s="4">
        <v>3.89764686987</v>
      </c>
      <c r="BR251" s="4">
        <v>10988.808157535</v>
      </c>
      <c r="BS251">
        <f t="shared" si="143"/>
        <v>-3.0022066159017555E-09</v>
      </c>
      <c r="BU251" s="4">
        <v>3.5E-10</v>
      </c>
      <c r="BV251" s="4">
        <v>4.52695674113</v>
      </c>
      <c r="BW251" s="4">
        <v>36949.2308084242</v>
      </c>
      <c r="BX251">
        <f t="shared" si="144"/>
        <v>-3.496718446682849E-10</v>
      </c>
      <c r="CT251" s="4">
        <v>5.41E-09</v>
      </c>
      <c r="CU251" s="4">
        <v>4.36400580938</v>
      </c>
      <c r="CV251" s="4">
        <v>815.0633461142</v>
      </c>
      <c r="CW251">
        <f t="shared" si="145"/>
        <v>5.097100754925025E-09</v>
      </c>
      <c r="CX251">
        <f t="shared" si="146"/>
        <v>5.096393244446083E-09</v>
      </c>
      <c r="CY251">
        <f t="shared" si="147"/>
        <v>5.096393244110951E-09</v>
      </c>
      <c r="CZ251">
        <f t="shared" si="148"/>
        <v>5.096393244110951E-09</v>
      </c>
      <c r="GL251" s="4">
        <v>9.957E-08</v>
      </c>
      <c r="GM251" s="4">
        <v>4.03258125243</v>
      </c>
      <c r="GN251" s="4">
        <v>169.5369855077</v>
      </c>
      <c r="GO251">
        <f t="shared" si="149"/>
        <v>2.1826640493218373E-08</v>
      </c>
      <c r="GP251">
        <f t="shared" si="150"/>
        <v>2.1818759821716728E-08</v>
      </c>
      <c r="GQ251">
        <f t="shared" si="151"/>
        <v>2.1818759817961537E-08</v>
      </c>
      <c r="GR251">
        <f t="shared" si="152"/>
        <v>2.1818759817961537E-08</v>
      </c>
    </row>
    <row r="252" spans="13:200" ht="12.75">
      <c r="M252" s="4">
        <v>7.34E-09</v>
      </c>
      <c r="N252" s="4">
        <v>2.78417782952</v>
      </c>
      <c r="O252" s="4">
        <v>640.8776073822</v>
      </c>
      <c r="P252">
        <f t="shared" si="141"/>
        <v>-7.206953924988824E-09</v>
      </c>
      <c r="R252" s="4">
        <v>6.9E-10</v>
      </c>
      <c r="S252" s="4">
        <v>5.41478093731</v>
      </c>
      <c r="T252" s="4">
        <v>26735.9452622132</v>
      </c>
      <c r="U252">
        <f t="shared" si="142"/>
        <v>-2.881784458443513E-10</v>
      </c>
      <c r="BP252" s="4">
        <v>3.05E-09</v>
      </c>
      <c r="BQ252" s="4">
        <v>0.05827812117</v>
      </c>
      <c r="BR252" s="4">
        <v>4701.1165017084</v>
      </c>
      <c r="BS252">
        <f t="shared" si="143"/>
        <v>-3.0418526014282508E-09</v>
      </c>
      <c r="BU252" s="4">
        <v>2.7E-10</v>
      </c>
      <c r="BV252" s="4">
        <v>3.52528177609</v>
      </c>
      <c r="BW252" s="4">
        <v>10770.8932562618</v>
      </c>
      <c r="BX252">
        <f t="shared" si="144"/>
        <v>2.3958002316101214E-10</v>
      </c>
      <c r="CT252" s="4">
        <v>5.26E-09</v>
      </c>
      <c r="CU252" s="4">
        <v>1.66512720297</v>
      </c>
      <c r="CV252" s="4">
        <v>97.4155158163</v>
      </c>
      <c r="CW252">
        <f t="shared" si="145"/>
        <v>5.164579013501843E-10</v>
      </c>
      <c r="CX252">
        <f t="shared" si="146"/>
        <v>5.167018897315642E-10</v>
      </c>
      <c r="CY252">
        <f t="shared" si="147"/>
        <v>5.167018898476089E-10</v>
      </c>
      <c r="CZ252">
        <f t="shared" si="148"/>
        <v>5.167018898476089E-10</v>
      </c>
      <c r="GL252" s="4">
        <v>1.1506E-07</v>
      </c>
      <c r="GM252" s="4">
        <v>3.11649121817</v>
      </c>
      <c r="GN252" s="4">
        <v>17.6379824029</v>
      </c>
      <c r="GO252">
        <f t="shared" si="149"/>
        <v>1.1160467856038971E-07</v>
      </c>
      <c r="GP252">
        <f t="shared" si="150"/>
        <v>1.1160491473737357E-07</v>
      </c>
      <c r="GQ252">
        <f t="shared" si="151"/>
        <v>1.1160491473748651E-07</v>
      </c>
      <c r="GR252">
        <f t="shared" si="152"/>
        <v>1.1160491473748651E-07</v>
      </c>
    </row>
    <row r="253" spans="13:200" ht="12.75">
      <c r="M253" s="4">
        <v>6.88E-09</v>
      </c>
      <c r="N253" s="4">
        <v>5.15048287468</v>
      </c>
      <c r="O253" s="4">
        <v>16496.3613962024</v>
      </c>
      <c r="P253">
        <f t="shared" si="141"/>
        <v>-6.458870389921052E-09</v>
      </c>
      <c r="R253" s="4">
        <v>7.9E-10</v>
      </c>
      <c r="S253" s="4">
        <v>5.15154513662</v>
      </c>
      <c r="T253" s="4">
        <v>12323.4230960088</v>
      </c>
      <c r="U253">
        <f t="shared" si="142"/>
        <v>-7.849236956451179E-10</v>
      </c>
      <c r="BP253" s="4">
        <v>3.19E-09</v>
      </c>
      <c r="BQ253" s="4">
        <v>2.95712862064</v>
      </c>
      <c r="BR253" s="4">
        <v>163096.180361183</v>
      </c>
      <c r="BS253">
        <f t="shared" si="143"/>
        <v>-1.9344918726762116E-09</v>
      </c>
      <c r="BU253" s="4">
        <v>2.6E-10</v>
      </c>
      <c r="BV253" s="4">
        <v>1.48499438453</v>
      </c>
      <c r="BW253" s="4">
        <v>11080.1715789176</v>
      </c>
      <c r="BX253">
        <f t="shared" si="144"/>
        <v>1.1355249239457358E-10</v>
      </c>
      <c r="CT253" s="4">
        <v>4.97E-09</v>
      </c>
      <c r="CU253" s="4">
        <v>4.72640318293</v>
      </c>
      <c r="CV253" s="4">
        <v>401.6497195162</v>
      </c>
      <c r="CW253">
        <f t="shared" si="145"/>
        <v>-3.327146171541424E-09</v>
      </c>
      <c r="CX253">
        <f t="shared" si="146"/>
        <v>-3.3264365795144404E-09</v>
      </c>
      <c r="CY253">
        <f t="shared" si="147"/>
        <v>-3.326436579176916E-09</v>
      </c>
      <c r="CZ253">
        <f t="shared" si="148"/>
        <v>-3.326436579176916E-09</v>
      </c>
      <c r="GL253" s="4">
        <v>9.818E-08</v>
      </c>
      <c r="GM253" s="4">
        <v>5.20376439002</v>
      </c>
      <c r="GN253" s="4">
        <v>1.5963472929</v>
      </c>
      <c r="GO253">
        <f t="shared" si="149"/>
        <v>2.7814797568465353E-08</v>
      </c>
      <c r="GP253">
        <f t="shared" si="150"/>
        <v>2.7814725649649058E-08</v>
      </c>
      <c r="GQ253">
        <f t="shared" si="151"/>
        <v>2.7814725649614935E-08</v>
      </c>
      <c r="GR253">
        <f t="shared" si="152"/>
        <v>2.7814725649614935E-08</v>
      </c>
    </row>
    <row r="254" spans="13:200" ht="12.75">
      <c r="M254" s="4">
        <v>7.7E-09</v>
      </c>
      <c r="N254" s="4">
        <v>1.62469589333</v>
      </c>
      <c r="O254" s="4">
        <v>4701.1165017084</v>
      </c>
      <c r="P254">
        <f t="shared" si="141"/>
        <v>-5.960578346869742E-10</v>
      </c>
      <c r="R254" s="4">
        <v>9.4E-10</v>
      </c>
      <c r="S254" s="4">
        <v>3.62899392448</v>
      </c>
      <c r="T254" s="4">
        <v>77713.7714681205</v>
      </c>
      <c r="U254">
        <f t="shared" si="142"/>
        <v>-8.29680332452623E-10</v>
      </c>
      <c r="BP254" s="4">
        <v>2.09E-09</v>
      </c>
      <c r="BQ254" s="4">
        <v>4.43768461442</v>
      </c>
      <c r="BR254" s="4">
        <v>6546.1597733642</v>
      </c>
      <c r="BS254">
        <f t="shared" si="143"/>
        <v>1.9753111806382804E-09</v>
      </c>
      <c r="BU254" s="4">
        <v>3.5E-10</v>
      </c>
      <c r="BV254" s="4">
        <v>2.82154380962</v>
      </c>
      <c r="BW254" s="4">
        <v>19402.7969528166</v>
      </c>
      <c r="BX254">
        <f t="shared" si="144"/>
        <v>-3.2301945396518427E-10</v>
      </c>
      <c r="CT254" s="4">
        <v>4.32E-09</v>
      </c>
      <c r="CU254" s="4">
        <v>2.98481475894</v>
      </c>
      <c r="CV254" s="4">
        <v>100.3844612329</v>
      </c>
      <c r="CW254">
        <f t="shared" si="145"/>
        <v>-2.2157648041754238E-09</v>
      </c>
      <c r="CX254">
        <f t="shared" si="146"/>
        <v>-2.215942925301933E-09</v>
      </c>
      <c r="CY254">
        <f t="shared" si="147"/>
        <v>-2.215942925386252E-09</v>
      </c>
      <c r="CZ254">
        <f t="shared" si="148"/>
        <v>-2.215942925386252E-09</v>
      </c>
      <c r="GL254" s="4">
        <v>1.016E-07</v>
      </c>
      <c r="GM254" s="4">
        <v>3.74441320429</v>
      </c>
      <c r="GN254" s="4">
        <v>457.617679513</v>
      </c>
      <c r="GO254">
        <f t="shared" si="149"/>
        <v>9.688672207642721E-08</v>
      </c>
      <c r="GP254">
        <f t="shared" si="150"/>
        <v>9.688002260630696E-08</v>
      </c>
      <c r="GQ254">
        <f t="shared" si="151"/>
        <v>9.68800226031335E-08</v>
      </c>
      <c r="GR254">
        <f t="shared" si="152"/>
        <v>9.68800226031335E-08</v>
      </c>
    </row>
    <row r="255" spans="13:200" ht="12.75">
      <c r="M255" s="4">
        <v>6.33E-09</v>
      </c>
      <c r="N255" s="4">
        <v>2.20587893893</v>
      </c>
      <c r="O255" s="4">
        <v>25934.1243310894</v>
      </c>
      <c r="P255">
        <f t="shared" si="141"/>
        <v>-2.0918156327093996E-09</v>
      </c>
      <c r="R255" s="4">
        <v>7.8E-10</v>
      </c>
      <c r="S255" s="4">
        <v>4.17011182047</v>
      </c>
      <c r="T255" s="4">
        <v>1066.49547719</v>
      </c>
      <c r="U255">
        <f t="shared" si="142"/>
        <v>1.853318855208078E-10</v>
      </c>
      <c r="BP255" s="4">
        <v>2.7E-09</v>
      </c>
      <c r="BQ255" s="4">
        <v>2.06643178717</v>
      </c>
      <c r="BR255" s="4">
        <v>4804.209275927</v>
      </c>
      <c r="BS255">
        <f t="shared" si="143"/>
        <v>-2.573303260465144E-09</v>
      </c>
      <c r="BU255" s="4">
        <v>2.5E-10</v>
      </c>
      <c r="BV255" s="4">
        <v>2.46339998836</v>
      </c>
      <c r="BW255" s="4">
        <v>6279.4854213396</v>
      </c>
      <c r="BX255">
        <f t="shared" si="144"/>
        <v>-3.430151791325807E-11</v>
      </c>
      <c r="CT255" s="4">
        <v>3.82E-09</v>
      </c>
      <c r="CU255" s="4">
        <v>0.28067758468</v>
      </c>
      <c r="CV255" s="4">
        <v>8.385571388</v>
      </c>
      <c r="CW255">
        <f t="shared" si="145"/>
        <v>-2.5807591598336325E-09</v>
      </c>
      <c r="CX255">
        <f t="shared" si="146"/>
        <v>-2.5807478596139744E-09</v>
      </c>
      <c r="CY255">
        <f t="shared" si="147"/>
        <v>-2.5807478596086114E-09</v>
      </c>
      <c r="CZ255">
        <f t="shared" si="148"/>
        <v>-2.5807478596086114E-09</v>
      </c>
      <c r="GL255" s="4">
        <v>8.661E-08</v>
      </c>
      <c r="GM255" s="4">
        <v>0.31247523804</v>
      </c>
      <c r="GN255" s="4">
        <v>1440.7335384266</v>
      </c>
      <c r="GO255">
        <f t="shared" si="149"/>
        <v>-3.208929677818353E-08</v>
      </c>
      <c r="GP255">
        <f t="shared" si="150"/>
        <v>-3.214474511683551E-08</v>
      </c>
      <c r="GQ255">
        <f t="shared" si="151"/>
        <v>-3.2144745143167754E-08</v>
      </c>
      <c r="GR255">
        <f t="shared" si="152"/>
        <v>-3.2144745143167754E-08</v>
      </c>
    </row>
    <row r="256" spans="13:200" ht="12.75">
      <c r="M256" s="4">
        <v>7.6E-09</v>
      </c>
      <c r="N256" s="4">
        <v>4.21317219403</v>
      </c>
      <c r="O256" s="4">
        <v>377.3736079158</v>
      </c>
      <c r="P256">
        <f t="shared" si="141"/>
        <v>2.632600325655631E-09</v>
      </c>
      <c r="R256" s="4">
        <v>7.1E-10</v>
      </c>
      <c r="S256" s="4">
        <v>3.89435637865</v>
      </c>
      <c r="T256" s="4">
        <v>22779.4372461938</v>
      </c>
      <c r="U256">
        <f t="shared" si="142"/>
        <v>-6.716170749243975E-10</v>
      </c>
      <c r="BP256" s="4">
        <v>2.17E-09</v>
      </c>
      <c r="BQ256" s="4">
        <v>0.73691592312</v>
      </c>
      <c r="BR256" s="4">
        <v>6303.8512454838</v>
      </c>
      <c r="BS256">
        <f t="shared" si="143"/>
        <v>2.1416658993533545E-09</v>
      </c>
      <c r="BU256" s="4">
        <v>2.6E-10</v>
      </c>
      <c r="BV256" s="4">
        <v>4.97688894643</v>
      </c>
      <c r="BW256" s="4">
        <v>16737.5772365966</v>
      </c>
      <c r="BX256">
        <f t="shared" si="144"/>
        <v>-7.620441796937141E-11</v>
      </c>
      <c r="CT256" s="4">
        <v>4.24E-09</v>
      </c>
      <c r="CU256" s="4">
        <v>6.16774845481</v>
      </c>
      <c r="CV256" s="4">
        <v>178.7893965226</v>
      </c>
      <c r="CW256">
        <f t="shared" si="145"/>
        <v>-2.3768324125447688E-09</v>
      </c>
      <c r="CX256">
        <f t="shared" si="146"/>
        <v>-2.3765320365754324E-09</v>
      </c>
      <c r="CY256">
        <f t="shared" si="147"/>
        <v>-2.3765320364333186E-09</v>
      </c>
      <c r="CZ256">
        <f t="shared" si="148"/>
        <v>-2.3765320364333186E-09</v>
      </c>
      <c r="GL256" s="4">
        <v>8.496E-08</v>
      </c>
      <c r="GM256" s="4">
        <v>1.06445636872</v>
      </c>
      <c r="GN256" s="4">
        <v>55.7710180407</v>
      </c>
      <c r="GO256">
        <f t="shared" si="149"/>
        <v>4.505011585900002E-08</v>
      </c>
      <c r="GP256">
        <f t="shared" si="150"/>
        <v>4.505203803689417E-08</v>
      </c>
      <c r="GQ256">
        <f t="shared" si="151"/>
        <v>4.505203803781135E-08</v>
      </c>
      <c r="GR256">
        <f t="shared" si="152"/>
        <v>4.505203803781135E-08</v>
      </c>
    </row>
    <row r="257" spans="13:200" ht="12.75">
      <c r="M257" s="4">
        <v>5.84E-09</v>
      </c>
      <c r="N257" s="4">
        <v>2.13420121623</v>
      </c>
      <c r="O257" s="4">
        <v>10557.5941608238</v>
      </c>
      <c r="P257">
        <f t="shared" si="141"/>
        <v>-1.0014477374235964E-09</v>
      </c>
      <c r="R257" s="4">
        <v>6.3E-10</v>
      </c>
      <c r="S257" s="4">
        <v>4.53968787714</v>
      </c>
      <c r="T257" s="4">
        <v>8982.810669308998</v>
      </c>
      <c r="U257">
        <f t="shared" si="142"/>
        <v>-2.1524543977884844E-10</v>
      </c>
      <c r="BP257" s="4">
        <v>2.06E-09</v>
      </c>
      <c r="BQ257" s="4">
        <v>0.32075959415</v>
      </c>
      <c r="BR257" s="4">
        <v>25934.1243310894</v>
      </c>
      <c r="BS257">
        <f t="shared" si="143"/>
        <v>-1.638542084893135E-09</v>
      </c>
      <c r="BU257" s="4">
        <v>2.6E-10</v>
      </c>
      <c r="BV257" s="4">
        <v>2.36136541526</v>
      </c>
      <c r="BW257" s="4">
        <v>17996.0311682222</v>
      </c>
      <c r="BX257">
        <f t="shared" si="144"/>
        <v>-2.0877083282086838E-10</v>
      </c>
      <c r="CT257" s="4">
        <v>4.84E-09</v>
      </c>
      <c r="CU257" s="4">
        <v>0.01535318279</v>
      </c>
      <c r="CV257" s="4">
        <v>738.7972748386</v>
      </c>
      <c r="CW257">
        <f t="shared" si="145"/>
        <v>-3.0005035372930822E-09</v>
      </c>
      <c r="CX257">
        <f t="shared" si="146"/>
        <v>-2.999160873739003E-09</v>
      </c>
      <c r="CY257">
        <f t="shared" si="147"/>
        <v>-2.9991608731032907E-09</v>
      </c>
      <c r="CZ257">
        <f t="shared" si="148"/>
        <v>-2.9991608731032907E-09</v>
      </c>
      <c r="GL257" s="4">
        <v>1.1162E-07</v>
      </c>
      <c r="GM257" s="4">
        <v>1.92907800408</v>
      </c>
      <c r="GN257" s="4">
        <v>564.8550553158</v>
      </c>
      <c r="GO257">
        <f t="shared" si="149"/>
        <v>7.821439924802095E-08</v>
      </c>
      <c r="GP257">
        <f t="shared" si="150"/>
        <v>7.823591895194904E-08</v>
      </c>
      <c r="GQ257">
        <f t="shared" si="151"/>
        <v>7.823591896215846E-08</v>
      </c>
      <c r="GR257">
        <f t="shared" si="152"/>
        <v>7.823591896215846E-08</v>
      </c>
    </row>
    <row r="258" spans="13:200" ht="12.75">
      <c r="M258" s="4">
        <v>5.74E-09</v>
      </c>
      <c r="N258" s="4">
        <v>0.24250054587</v>
      </c>
      <c r="O258" s="4">
        <v>9779.1086761254</v>
      </c>
      <c r="P258">
        <f aca="true" t="shared" si="157" ref="P258:P321">M258*COS(N258+O258*$E$16)</f>
        <v>3.2589027379997257E-09</v>
      </c>
      <c r="R258" s="4">
        <v>6.9E-10</v>
      </c>
      <c r="S258" s="4">
        <v>0.96028230548</v>
      </c>
      <c r="T258" s="4">
        <v>14919.0178537546</v>
      </c>
      <c r="U258">
        <f aca="true" t="shared" si="158" ref="U258:U321">R258*COS(S258+T258*$E$16)</f>
        <v>6.227405433604429E-10</v>
      </c>
      <c r="BP258" s="4">
        <v>2.18E-09</v>
      </c>
      <c r="BQ258" s="4">
        <v>0.18428135264</v>
      </c>
      <c r="BR258" s="4">
        <v>28286.9904848612</v>
      </c>
      <c r="BS258">
        <f aca="true" t="shared" si="159" ref="BS258:BS321">BP258*COS(BQ258+BR258*$E$16)</f>
        <v>-9.806071570957746E-10</v>
      </c>
      <c r="BU258" s="4">
        <v>2.9E-10</v>
      </c>
      <c r="BV258" s="4">
        <v>4.15148654061</v>
      </c>
      <c r="BW258" s="4">
        <v>45892.7304331569</v>
      </c>
      <c r="BX258">
        <f aca="true" t="shared" si="160" ref="BX258:BX292">BU258*COS(BV258+BW258*$E$16)</f>
        <v>-2.7931381060607767E-10</v>
      </c>
      <c r="CT258" s="4">
        <v>5.18E-09</v>
      </c>
      <c r="CU258" s="4">
        <v>4.4891659141</v>
      </c>
      <c r="CV258" s="4">
        <v>875.830299001</v>
      </c>
      <c r="CW258">
        <f aca="true" t="shared" si="161" ref="CW258:CW321">CT258*COS(CU258+CV258*$C$53)</f>
        <v>-4.260844231697137E-09</v>
      </c>
      <c r="CX258">
        <f aca="true" t="shared" si="162" ref="CX258:CX321">CT258*COS(CU258+CV258*$C$74)</f>
        <v>-4.262078325322987E-09</v>
      </c>
      <c r="CY258">
        <f aca="true" t="shared" si="163" ref="CY258:CY321">CT258*COS(CU258+CV258*$C$95)</f>
        <v>-4.262078325909369E-09</v>
      </c>
      <c r="CZ258">
        <f aca="true" t="shared" si="164" ref="CZ258:CZ321">CT258*COS(CU258+CV258*$C$116)</f>
        <v>-4.262078325909369E-09</v>
      </c>
      <c r="GL258" s="4">
        <v>8.057E-08</v>
      </c>
      <c r="GM258" s="4">
        <v>0.31116345866</v>
      </c>
      <c r="GN258" s="4">
        <v>377.4194549743</v>
      </c>
      <c r="GO258">
        <f aca="true" t="shared" si="165" ref="GO258:GO321">GL258*COS(GM258+GN258*$C$53)</f>
        <v>-8.024473438840948E-08</v>
      </c>
      <c r="GP258">
        <f aca="true" t="shared" si="166" ref="GP258:GP321">GL258*COS(GM258+GN258*$C$74)</f>
        <v>-8.024603914889898E-08</v>
      </c>
      <c r="GQ258">
        <f aca="true" t="shared" si="167" ref="GQ258:GQ321">GL258*COS(GM258+GN258*$C$95)</f>
        <v>-8.024603914951934E-08</v>
      </c>
      <c r="GR258">
        <f aca="true" t="shared" si="168" ref="GR258:GR321">GL258*COS(GM258+GN258*$C$116)</f>
        <v>-8.024603914951934E-08</v>
      </c>
    </row>
    <row r="259" spans="13:200" ht="12.75">
      <c r="M259" s="4">
        <v>5.73E-09</v>
      </c>
      <c r="N259" s="4">
        <v>3.16435264609</v>
      </c>
      <c r="O259" s="4">
        <v>533.2140834436</v>
      </c>
      <c r="P259">
        <f t="shared" si="157"/>
        <v>-4.444359520067422E-09</v>
      </c>
      <c r="R259" s="4">
        <v>7.6E-10</v>
      </c>
      <c r="S259" s="4">
        <v>3.29092216589</v>
      </c>
      <c r="T259" s="4">
        <v>2942.4634232916</v>
      </c>
      <c r="U259">
        <f t="shared" si="158"/>
        <v>4.764168489735096E-10</v>
      </c>
      <c r="BP259" s="4">
        <v>2.05E-09</v>
      </c>
      <c r="BQ259" s="4">
        <v>5.21312087405</v>
      </c>
      <c r="BR259" s="4">
        <v>20995.3929664494</v>
      </c>
      <c r="BS259">
        <f t="shared" si="159"/>
        <v>2.5474579292264395E-10</v>
      </c>
      <c r="BU259" s="4">
        <v>2.6E-10</v>
      </c>
      <c r="BV259" s="4">
        <v>4.50714272714</v>
      </c>
      <c r="BW259" s="4">
        <v>17796.9591667858</v>
      </c>
      <c r="BX259">
        <f t="shared" si="160"/>
        <v>-2.142344057788253E-10</v>
      </c>
      <c r="CT259" s="4">
        <v>5.06E-09</v>
      </c>
      <c r="CU259" s="4">
        <v>5.38611121207</v>
      </c>
      <c r="CV259" s="4">
        <v>404.6186649328</v>
      </c>
      <c r="CW259">
        <f t="shared" si="161"/>
        <v>-1.8143946469208264E-09</v>
      </c>
      <c r="CX259">
        <f t="shared" si="162"/>
        <v>-1.8153090857770381E-09</v>
      </c>
      <c r="CY259">
        <f t="shared" si="163"/>
        <v>-1.8153090862130508E-09</v>
      </c>
      <c r="CZ259">
        <f t="shared" si="164"/>
        <v>-1.8153090862130508E-09</v>
      </c>
      <c r="GL259" s="4">
        <v>9.851E-08</v>
      </c>
      <c r="GM259" s="4">
        <v>4.23328578127</v>
      </c>
      <c r="GN259" s="4">
        <v>418.2608035978</v>
      </c>
      <c r="GO259">
        <f t="shared" si="165"/>
        <v>6.335837486443154E-08</v>
      </c>
      <c r="GP259">
        <f t="shared" si="166"/>
        <v>6.337346955424553E-08</v>
      </c>
      <c r="GQ259">
        <f t="shared" si="167"/>
        <v>6.33734695614135E-08</v>
      </c>
      <c r="GR259">
        <f t="shared" si="168"/>
        <v>6.33734695614135E-08</v>
      </c>
    </row>
    <row r="260" spans="13:200" ht="12.75">
      <c r="M260" s="4">
        <v>6.85E-09</v>
      </c>
      <c r="N260" s="4">
        <v>3.19344289472</v>
      </c>
      <c r="O260" s="4">
        <v>12146.6670561076</v>
      </c>
      <c r="P260">
        <f t="shared" si="157"/>
        <v>1.354140722343284E-09</v>
      </c>
      <c r="R260" s="4">
        <v>6.3E-10</v>
      </c>
      <c r="S260" s="4">
        <v>4.09167842893</v>
      </c>
      <c r="T260" s="4">
        <v>16062.1845261168</v>
      </c>
      <c r="U260">
        <f t="shared" si="158"/>
        <v>5.613577678241284E-10</v>
      </c>
      <c r="BP260" s="4">
        <v>1.99E-09</v>
      </c>
      <c r="BQ260" s="4">
        <v>0.44384292491</v>
      </c>
      <c r="BR260" s="4">
        <v>16737.5772365966</v>
      </c>
      <c r="BS260">
        <f t="shared" si="159"/>
        <v>-1.7680476017709676E-09</v>
      </c>
      <c r="BU260" s="4">
        <v>2.7E-10</v>
      </c>
      <c r="BV260" s="4">
        <v>4.72625223674</v>
      </c>
      <c r="BW260" s="4">
        <v>1066.49547719</v>
      </c>
      <c r="BX260">
        <f t="shared" si="160"/>
        <v>1.9293968847979162E-10</v>
      </c>
      <c r="CT260" s="4">
        <v>3.96E-09</v>
      </c>
      <c r="CU260" s="4">
        <v>4.62747640832</v>
      </c>
      <c r="CV260" s="4">
        <v>6.1503391543</v>
      </c>
      <c r="CW260">
        <f t="shared" si="161"/>
        <v>3.286333891035205E-09</v>
      </c>
      <c r="CX260">
        <f t="shared" si="162"/>
        <v>3.286327389119118E-09</v>
      </c>
      <c r="CY260">
        <f t="shared" si="163"/>
        <v>3.2863273891160247E-09</v>
      </c>
      <c r="CZ260">
        <f t="shared" si="164"/>
        <v>3.2863273891160247E-09</v>
      </c>
      <c r="GL260" s="4">
        <v>7.938E-08</v>
      </c>
      <c r="GM260" s="4">
        <v>2.40417397694</v>
      </c>
      <c r="GN260" s="4">
        <v>488.3765357191</v>
      </c>
      <c r="GO260">
        <f t="shared" si="165"/>
        <v>-7.062316751301591E-08</v>
      </c>
      <c r="GP260">
        <f t="shared" si="166"/>
        <v>-7.063163470600566E-08</v>
      </c>
      <c r="GQ260">
        <f t="shared" si="167"/>
        <v>-7.063163471002528E-08</v>
      </c>
      <c r="GR260">
        <f t="shared" si="168"/>
        <v>-7.063163471002528E-08</v>
      </c>
    </row>
    <row r="261" spans="13:200" ht="12.75">
      <c r="M261" s="4">
        <v>6.75E-09</v>
      </c>
      <c r="N261" s="4">
        <v>0.96179233959</v>
      </c>
      <c r="O261" s="4">
        <v>10454.5013866052</v>
      </c>
      <c r="P261">
        <f t="shared" si="157"/>
        <v>-3.962581464946814E-09</v>
      </c>
      <c r="R261" s="4">
        <v>6.5E-10</v>
      </c>
      <c r="S261" s="4">
        <v>3.34580407184</v>
      </c>
      <c r="T261" s="4">
        <v>51.28033786241</v>
      </c>
      <c r="U261">
        <f t="shared" si="158"/>
        <v>3.377085005827883E-11</v>
      </c>
      <c r="BP261" s="4">
        <v>2.3E-09</v>
      </c>
      <c r="BQ261" s="4">
        <v>6.06567392849</v>
      </c>
      <c r="BR261" s="4">
        <v>6287.0080032545</v>
      </c>
      <c r="BS261">
        <f t="shared" si="159"/>
        <v>-2.506582244649633E-10</v>
      </c>
      <c r="BU261" s="4">
        <v>2.5E-10</v>
      </c>
      <c r="BV261" s="4">
        <v>2.89309528854</v>
      </c>
      <c r="BW261" s="4">
        <v>6286.666278643201</v>
      </c>
      <c r="BX261">
        <f t="shared" si="160"/>
        <v>8.09257991140073E-11</v>
      </c>
      <c r="CT261" s="4">
        <v>4.66E-09</v>
      </c>
      <c r="CU261" s="4">
        <v>0.23340415764</v>
      </c>
      <c r="CV261" s="4">
        <v>120.9913890524</v>
      </c>
      <c r="CW261">
        <f t="shared" si="161"/>
        <v>4.649634507410047E-09</v>
      </c>
      <c r="CX261">
        <f t="shared" si="162"/>
        <v>4.649616516062463E-09</v>
      </c>
      <c r="CY261">
        <f t="shared" si="163"/>
        <v>4.6496165160539085E-09</v>
      </c>
      <c r="CZ261">
        <f t="shared" si="164"/>
        <v>4.6496165160539085E-09</v>
      </c>
      <c r="GL261" s="4">
        <v>9.894E-08</v>
      </c>
      <c r="GM261" s="4">
        <v>0.63707319139</v>
      </c>
      <c r="GN261" s="4">
        <v>183.7640795093</v>
      </c>
      <c r="GO261">
        <f t="shared" si="165"/>
        <v>6.743571900485975E-08</v>
      </c>
      <c r="GP261">
        <f t="shared" si="166"/>
        <v>6.744208450338233E-08</v>
      </c>
      <c r="GQ261">
        <f t="shared" si="167"/>
        <v>6.7442084506411E-08</v>
      </c>
      <c r="GR261">
        <f t="shared" si="168"/>
        <v>6.7442084506411E-08</v>
      </c>
    </row>
    <row r="262" spans="13:200" ht="12.75">
      <c r="M262" s="4">
        <v>6.48E-09</v>
      </c>
      <c r="N262" s="4">
        <v>1.46327342555</v>
      </c>
      <c r="O262" s="4">
        <v>6268.8487559898</v>
      </c>
      <c r="P262">
        <f t="shared" si="157"/>
        <v>-3.6265343395548447E-09</v>
      </c>
      <c r="R262" s="4">
        <v>6.5E-10</v>
      </c>
      <c r="S262" s="4">
        <v>5.75757544877</v>
      </c>
      <c r="T262" s="4">
        <v>52670.0695933026</v>
      </c>
      <c r="U262">
        <f t="shared" si="158"/>
        <v>-1.2800241470102524E-10</v>
      </c>
      <c r="BP262" s="4">
        <v>2.19E-09</v>
      </c>
      <c r="BQ262" s="4">
        <v>1.291942163</v>
      </c>
      <c r="BR262" s="4">
        <v>5326.7866940208</v>
      </c>
      <c r="BS262">
        <f t="shared" si="159"/>
        <v>1.9604885412818254E-09</v>
      </c>
      <c r="BU262" s="4">
        <v>2.7E-10</v>
      </c>
      <c r="BV262" s="4">
        <v>0.37462444357</v>
      </c>
      <c r="BW262" s="4">
        <v>12964.300703391</v>
      </c>
      <c r="BX262">
        <f t="shared" si="160"/>
        <v>-3.0322944123403666E-12</v>
      </c>
      <c r="CT262" s="4">
        <v>4.09E-09</v>
      </c>
      <c r="CU262" s="4">
        <v>3.08849480895</v>
      </c>
      <c r="CV262" s="4">
        <v>59.2824801785</v>
      </c>
      <c r="CW262">
        <f t="shared" si="161"/>
        <v>4.077699213861943E-09</v>
      </c>
      <c r="CX262">
        <f t="shared" si="162"/>
        <v>4.077708203107509E-09</v>
      </c>
      <c r="CY262">
        <f t="shared" si="163"/>
        <v>4.077708203111778E-09</v>
      </c>
      <c r="CZ262">
        <f t="shared" si="164"/>
        <v>4.077708203111778E-09</v>
      </c>
      <c r="GL262" s="4">
        <v>9.913E-08</v>
      </c>
      <c r="GM262" s="4">
        <v>3.94049519088</v>
      </c>
      <c r="GN262" s="4">
        <v>441.2672278623</v>
      </c>
      <c r="GO262">
        <f t="shared" si="165"/>
        <v>3.0716378207565195E-08</v>
      </c>
      <c r="GP262">
        <f t="shared" si="166"/>
        <v>3.069647776898881E-08</v>
      </c>
      <c r="GQ262">
        <f t="shared" si="167"/>
        <v>3.0696477759516E-08</v>
      </c>
      <c r="GR262">
        <f t="shared" si="168"/>
        <v>3.0696477759516E-08</v>
      </c>
    </row>
    <row r="263" spans="13:200" ht="12.75">
      <c r="M263" s="4">
        <v>5.89E-09</v>
      </c>
      <c r="N263" s="4">
        <v>2.50543543638</v>
      </c>
      <c r="O263" s="4">
        <v>3097.88382272579</v>
      </c>
      <c r="P263">
        <f t="shared" si="157"/>
        <v>3.92448761671217E-09</v>
      </c>
      <c r="R263" s="4">
        <v>6.8E-10</v>
      </c>
      <c r="S263" s="4">
        <v>5.75884067555</v>
      </c>
      <c r="T263" s="4">
        <v>21424.4666443034</v>
      </c>
      <c r="U263">
        <f t="shared" si="158"/>
        <v>6.769826258310429E-10</v>
      </c>
      <c r="BP263" s="4">
        <v>2.01E-09</v>
      </c>
      <c r="BQ263" s="4">
        <v>1.74700937253</v>
      </c>
      <c r="BR263" s="4">
        <v>22743.4093795164</v>
      </c>
      <c r="BS263">
        <f t="shared" si="159"/>
        <v>1.7494075199287464E-09</v>
      </c>
      <c r="BU263" s="4">
        <v>2.9E-10</v>
      </c>
      <c r="BV263" s="4">
        <v>4.94860010533</v>
      </c>
      <c r="BW263" s="4">
        <v>5863.5912061162</v>
      </c>
      <c r="BX263">
        <f t="shared" si="160"/>
        <v>1.080997970027243E-10</v>
      </c>
      <c r="CT263" s="4">
        <v>4.7E-09</v>
      </c>
      <c r="CU263" s="4">
        <v>5.01853200224</v>
      </c>
      <c r="CV263" s="4">
        <v>313.6835566709</v>
      </c>
      <c r="CW263">
        <f t="shared" si="161"/>
        <v>-4.012916511601922E-09</v>
      </c>
      <c r="CX263">
        <f t="shared" si="162"/>
        <v>-4.012549236439606E-09</v>
      </c>
      <c r="CY263">
        <f t="shared" si="163"/>
        <v>-4.012549236264878E-09</v>
      </c>
      <c r="CZ263">
        <f t="shared" si="164"/>
        <v>-4.012549236264878E-09</v>
      </c>
      <c r="GL263" s="4">
        <v>7.867E-08</v>
      </c>
      <c r="GM263" s="4">
        <v>3.87469522964</v>
      </c>
      <c r="GN263" s="4">
        <v>494.7393231945</v>
      </c>
      <c r="GO263">
        <f t="shared" si="165"/>
        <v>-2.0366975259652876E-08</v>
      </c>
      <c r="GP263">
        <f t="shared" si="166"/>
        <v>-2.0384962589541348E-08</v>
      </c>
      <c r="GQ263">
        <f t="shared" si="167"/>
        <v>-2.0384962598110513E-08</v>
      </c>
      <c r="GR263">
        <f t="shared" si="168"/>
        <v>-2.0384962598110513E-08</v>
      </c>
    </row>
    <row r="264" spans="13:200" ht="12.75">
      <c r="M264" s="4">
        <v>5.51E-09</v>
      </c>
      <c r="N264" s="4">
        <v>5.28099026956</v>
      </c>
      <c r="O264" s="4">
        <v>9388.0059094152</v>
      </c>
      <c r="P264">
        <f t="shared" si="157"/>
        <v>4.7032790504468765E-09</v>
      </c>
      <c r="R264" s="4">
        <v>5.7E-10</v>
      </c>
      <c r="S264" s="4">
        <v>5.4512239985</v>
      </c>
      <c r="T264" s="4">
        <v>12592.4500197826</v>
      </c>
      <c r="U264">
        <f t="shared" si="158"/>
        <v>5.699847095845578E-10</v>
      </c>
      <c r="BP264" s="4">
        <v>2.07E-09</v>
      </c>
      <c r="BQ264" s="4">
        <v>4.45440927276</v>
      </c>
      <c r="BR264" s="4">
        <v>6279.4854213396</v>
      </c>
      <c r="BS264">
        <f t="shared" si="159"/>
        <v>-1.7561745476494713E-09</v>
      </c>
      <c r="BU264" s="4">
        <v>3.1E-10</v>
      </c>
      <c r="BV264" s="4">
        <v>3.93096113577</v>
      </c>
      <c r="BW264" s="4">
        <v>29864.334027309</v>
      </c>
      <c r="BX264">
        <f t="shared" si="160"/>
        <v>3.0712953630890816E-10</v>
      </c>
      <c r="CT264" s="4">
        <v>4.42E-09</v>
      </c>
      <c r="CU264" s="4">
        <v>3.68919475089</v>
      </c>
      <c r="CV264" s="4">
        <v>457.8783119439</v>
      </c>
      <c r="CW264">
        <f t="shared" si="161"/>
        <v>-3.3931863150578375E-09</v>
      </c>
      <c r="CX264">
        <f t="shared" si="162"/>
        <v>-3.3938067736637436E-09</v>
      </c>
      <c r="CY264">
        <f t="shared" si="163"/>
        <v>-3.3938067739586277E-09</v>
      </c>
      <c r="CZ264">
        <f t="shared" si="164"/>
        <v>-3.3938067739586277E-09</v>
      </c>
      <c r="GL264" s="4">
        <v>7.589E-08</v>
      </c>
      <c r="GM264" s="4">
        <v>3.15909316566</v>
      </c>
      <c r="GN264" s="4">
        <v>416.7763308895</v>
      </c>
      <c r="GO264">
        <f t="shared" si="165"/>
        <v>4.759703198818752E-08</v>
      </c>
      <c r="GP264">
        <f t="shared" si="166"/>
        <v>4.758524378353157E-08</v>
      </c>
      <c r="GQ264">
        <f t="shared" si="167"/>
        <v>4.7585243777939755E-08</v>
      </c>
      <c r="GR264">
        <f t="shared" si="168"/>
        <v>4.7585243777939755E-08</v>
      </c>
    </row>
    <row r="265" spans="13:200" ht="12.75">
      <c r="M265" s="4">
        <v>6.96E-09</v>
      </c>
      <c r="N265" s="4">
        <v>3.65342150016</v>
      </c>
      <c r="O265" s="4">
        <v>4804.209275927</v>
      </c>
      <c r="P265">
        <f t="shared" si="157"/>
        <v>2.214160743882377E-09</v>
      </c>
      <c r="R265" s="4">
        <v>5.7E-10</v>
      </c>
      <c r="S265" s="4">
        <v>5.25043362558</v>
      </c>
      <c r="T265" s="4">
        <v>20995.3929664494</v>
      </c>
      <c r="U265">
        <f t="shared" si="158"/>
        <v>4.9683935698291404E-11</v>
      </c>
      <c r="BP265" s="4">
        <v>2.69E-09</v>
      </c>
      <c r="BQ265" s="4">
        <v>6.0564044503</v>
      </c>
      <c r="BR265" s="4">
        <v>64471.9912417448</v>
      </c>
      <c r="BS265">
        <f t="shared" si="159"/>
        <v>-2.273921662000147E-09</v>
      </c>
      <c r="BU265" s="4">
        <v>2.4E-10</v>
      </c>
      <c r="BV265" s="4">
        <v>6.14987193584</v>
      </c>
      <c r="BW265" s="4">
        <v>18606.4989460002</v>
      </c>
      <c r="BX265">
        <f t="shared" si="160"/>
        <v>2.279257592378894E-10</v>
      </c>
      <c r="CT265" s="4">
        <v>3.84E-09</v>
      </c>
      <c r="CU265" s="4">
        <v>3.69499925394</v>
      </c>
      <c r="CV265" s="4">
        <v>160.9389657986</v>
      </c>
      <c r="CW265">
        <f t="shared" si="161"/>
        <v>-1.6665080193787863E-09</v>
      </c>
      <c r="CX265">
        <f t="shared" si="162"/>
        <v>-1.6667744168718846E-09</v>
      </c>
      <c r="CY265">
        <f t="shared" si="163"/>
        <v>-1.6667744169985235E-09</v>
      </c>
      <c r="CZ265">
        <f t="shared" si="164"/>
        <v>-1.6667744169985235E-09</v>
      </c>
      <c r="GL265" s="4">
        <v>8.496E-08</v>
      </c>
      <c r="GM265" s="4">
        <v>5.38968698704</v>
      </c>
      <c r="GN265" s="4">
        <v>104.0077979553</v>
      </c>
      <c r="GO265">
        <f t="shared" si="165"/>
        <v>-7.770571956812803E-08</v>
      </c>
      <c r="GP265">
        <f t="shared" si="166"/>
        <v>-7.770400996477863E-08</v>
      </c>
      <c r="GQ265">
        <f t="shared" si="167"/>
        <v>-7.770400996396623E-08</v>
      </c>
      <c r="GR265">
        <f t="shared" si="168"/>
        <v>-7.770400996396623E-08</v>
      </c>
    </row>
    <row r="266" spans="13:200" ht="12.75">
      <c r="M266" s="4">
        <v>6.69E-09</v>
      </c>
      <c r="N266" s="4">
        <v>2.51030077026</v>
      </c>
      <c r="O266" s="4">
        <v>2388.8940204492</v>
      </c>
      <c r="P266">
        <f t="shared" si="157"/>
        <v>3.2039539585801326E-09</v>
      </c>
      <c r="R266" s="4">
        <v>7.3E-10</v>
      </c>
      <c r="S266" s="4">
        <v>0.53299090807</v>
      </c>
      <c r="T266" s="4">
        <v>2301.58581590939</v>
      </c>
      <c r="U266">
        <f t="shared" si="158"/>
        <v>-3.2446549924777703E-10</v>
      </c>
      <c r="BP266" s="4">
        <v>1.9E-09</v>
      </c>
      <c r="BQ266" s="4">
        <v>0.99256176518</v>
      </c>
      <c r="BR266" s="4">
        <v>29296.6153895786</v>
      </c>
      <c r="BS266">
        <f t="shared" si="159"/>
        <v>-9.897369158374202E-10</v>
      </c>
      <c r="BU266" s="4">
        <v>2.4E-10</v>
      </c>
      <c r="BV266" s="4">
        <v>3.74225964547</v>
      </c>
      <c r="BW266" s="4">
        <v>29026.4852295077</v>
      </c>
      <c r="BX266">
        <f t="shared" si="160"/>
        <v>-6.265391050700559E-11</v>
      </c>
      <c r="CT266" s="4">
        <v>3.64E-09</v>
      </c>
      <c r="CU266" s="4">
        <v>0.76192181046</v>
      </c>
      <c r="CV266" s="4">
        <v>104.0077979553</v>
      </c>
      <c r="CW266">
        <f t="shared" si="161"/>
        <v>-1.1850833131792946E-09</v>
      </c>
      <c r="CX266">
        <f t="shared" si="162"/>
        <v>-1.1852545877125168E-09</v>
      </c>
      <c r="CY266">
        <f t="shared" si="163"/>
        <v>-1.1852545877939006E-09</v>
      </c>
      <c r="CZ266">
        <f t="shared" si="164"/>
        <v>-1.1852545877939006E-09</v>
      </c>
      <c r="GL266" s="4">
        <v>9.716E-08</v>
      </c>
      <c r="GM266" s="4">
        <v>3.06038536864</v>
      </c>
      <c r="GN266" s="4">
        <v>166.5680400911</v>
      </c>
      <c r="GO266">
        <f t="shared" si="165"/>
        <v>-8.221199577004136E-08</v>
      </c>
      <c r="GP266">
        <f t="shared" si="166"/>
        <v>-8.220786864239123E-08</v>
      </c>
      <c r="GQ266">
        <f t="shared" si="167"/>
        <v>-8.22078686404248E-08</v>
      </c>
      <c r="GR266">
        <f t="shared" si="168"/>
        <v>-8.22078686404248E-08</v>
      </c>
    </row>
    <row r="267" spans="13:200" ht="12.75">
      <c r="M267" s="4">
        <v>5.5E-09</v>
      </c>
      <c r="N267" s="4">
        <v>0.06883864342</v>
      </c>
      <c r="O267" s="4">
        <v>20199.094959633</v>
      </c>
      <c r="P267">
        <f t="shared" si="157"/>
        <v>-6.246148079487207E-10</v>
      </c>
      <c r="R267" s="4">
        <v>7E-10</v>
      </c>
      <c r="S267" s="4">
        <v>4.31243357502</v>
      </c>
      <c r="T267" s="4">
        <v>19402.7969528166</v>
      </c>
      <c r="U267">
        <f t="shared" si="158"/>
        <v>2.170786762726927E-10</v>
      </c>
      <c r="BP267" s="4">
        <v>2.38E-09</v>
      </c>
      <c r="BQ267" s="4">
        <v>5.42471431221</v>
      </c>
      <c r="BR267" s="4">
        <v>39609.6545831656</v>
      </c>
      <c r="BS267">
        <f t="shared" si="159"/>
        <v>-1.4090189965567313E-09</v>
      </c>
      <c r="BU267" s="4">
        <v>2.5E-10</v>
      </c>
      <c r="BV267" s="4">
        <v>5.70460621565</v>
      </c>
      <c r="BW267" s="4">
        <v>27707.5424942948</v>
      </c>
      <c r="BX267">
        <f t="shared" si="160"/>
        <v>-9.904448275699598E-11</v>
      </c>
      <c r="CT267" s="4">
        <v>4.16E-09</v>
      </c>
      <c r="CU267" s="4">
        <v>0.26652109651</v>
      </c>
      <c r="CV267" s="4">
        <v>103.0927742186</v>
      </c>
      <c r="CW267">
        <f t="shared" si="161"/>
        <v>8.665102812097294E-10</v>
      </c>
      <c r="CX267">
        <f t="shared" si="162"/>
        <v>8.663095791750481E-10</v>
      </c>
      <c r="CY267">
        <f t="shared" si="163"/>
        <v>8.663095790797588E-10</v>
      </c>
      <c r="CZ267">
        <f t="shared" si="164"/>
        <v>8.663095790797588E-10</v>
      </c>
      <c r="GL267" s="4">
        <v>9.377E-08</v>
      </c>
      <c r="GM267" s="4">
        <v>0.56416645296</v>
      </c>
      <c r="GN267" s="4">
        <v>673.316271396</v>
      </c>
      <c r="GO267">
        <f t="shared" si="165"/>
        <v>3.7245054620830513E-08</v>
      </c>
      <c r="GP267">
        <f t="shared" si="166"/>
        <v>3.721732845097411E-08</v>
      </c>
      <c r="GQ267">
        <f t="shared" si="167"/>
        <v>3.7217328437823363E-08</v>
      </c>
      <c r="GR267">
        <f t="shared" si="168"/>
        <v>3.7217328437823363E-08</v>
      </c>
    </row>
    <row r="268" spans="13:200" ht="12.75">
      <c r="M268" s="4">
        <v>6.29E-09</v>
      </c>
      <c r="N268" s="4">
        <v>4.13350995675</v>
      </c>
      <c r="O268" s="4">
        <v>45892.7304331569</v>
      </c>
      <c r="P268">
        <f t="shared" si="157"/>
        <v>-6.026830872682636E-09</v>
      </c>
      <c r="R268" s="4">
        <v>6.7E-10</v>
      </c>
      <c r="S268" s="4">
        <v>2.53852336668</v>
      </c>
      <c r="T268" s="4">
        <v>377.3736079158</v>
      </c>
      <c r="U268">
        <f t="shared" si="158"/>
        <v>6.010739101325069E-10</v>
      </c>
      <c r="BP268" s="4">
        <v>2.62E-09</v>
      </c>
      <c r="BQ268" s="4">
        <v>5.26961924198</v>
      </c>
      <c r="BR268" s="4">
        <v>522.5774180938</v>
      </c>
      <c r="BS268">
        <f t="shared" si="159"/>
        <v>-2.6106031784571123E-09</v>
      </c>
      <c r="BU268" s="4">
        <v>2.5E-10</v>
      </c>
      <c r="BV268" s="4">
        <v>5.33928840652</v>
      </c>
      <c r="BW268" s="4">
        <v>15141.390794312</v>
      </c>
      <c r="BX268">
        <f t="shared" si="160"/>
        <v>-1.5964601113310385E-10</v>
      </c>
      <c r="CT268" s="4">
        <v>4.01E-09</v>
      </c>
      <c r="CU268" s="4">
        <v>4.06530055968</v>
      </c>
      <c r="CV268" s="4">
        <v>14.6690369863</v>
      </c>
      <c r="CW268">
        <f t="shared" si="161"/>
        <v>3.939957550144859E-09</v>
      </c>
      <c r="CX268">
        <f t="shared" si="162"/>
        <v>3.939952312542251E-09</v>
      </c>
      <c r="CY268">
        <f t="shared" si="163"/>
        <v>3.939952312539769E-09</v>
      </c>
      <c r="CZ268">
        <f t="shared" si="164"/>
        <v>3.939952312539769E-09</v>
      </c>
      <c r="GL268" s="4">
        <v>8.771E-08</v>
      </c>
      <c r="GM268" s="4">
        <v>5.24534141981</v>
      </c>
      <c r="GN268" s="4">
        <v>1057.8974574809</v>
      </c>
      <c r="GO268">
        <f t="shared" si="165"/>
        <v>7.297916530634994E-08</v>
      </c>
      <c r="GP268">
        <f t="shared" si="166"/>
        <v>7.295452902267123E-08</v>
      </c>
      <c r="GQ268">
        <f t="shared" si="167"/>
        <v>7.295452901098053E-08</v>
      </c>
      <c r="GR268">
        <f t="shared" si="168"/>
        <v>7.295452901098053E-08</v>
      </c>
    </row>
    <row r="269" spans="13:200" ht="12.75">
      <c r="M269" s="4">
        <v>6.78E-09</v>
      </c>
      <c r="N269" s="4">
        <v>6.09190163533</v>
      </c>
      <c r="O269" s="4">
        <v>135.62532501</v>
      </c>
      <c r="P269">
        <f t="shared" si="157"/>
        <v>-1.6728830182135764E-09</v>
      </c>
      <c r="R269" s="4">
        <v>5.6E-10</v>
      </c>
      <c r="S269" s="4">
        <v>3.20816844695</v>
      </c>
      <c r="T269" s="4">
        <v>24889.5747959916</v>
      </c>
      <c r="U269">
        <f t="shared" si="158"/>
        <v>1.378322068072977E-10</v>
      </c>
      <c r="BP269" s="4">
        <v>2.1E-09</v>
      </c>
      <c r="BQ269" s="4">
        <v>4.68618183158</v>
      </c>
      <c r="BR269" s="4">
        <v>6254.6266625236</v>
      </c>
      <c r="BS269">
        <f t="shared" si="159"/>
        <v>-3.4360225496569775E-10</v>
      </c>
      <c r="BU269" s="4">
        <v>2.7E-10</v>
      </c>
      <c r="BV269" s="4">
        <v>3.0232089714</v>
      </c>
      <c r="BW269" s="4">
        <v>6286.362207409201</v>
      </c>
      <c r="BX269">
        <f t="shared" si="160"/>
        <v>-2.1293402507757649E-10</v>
      </c>
      <c r="CT269" s="4">
        <v>4.54E-09</v>
      </c>
      <c r="CU269" s="4">
        <v>3.72767803715</v>
      </c>
      <c r="CV269" s="4">
        <v>476.4313180835</v>
      </c>
      <c r="CW269">
        <f t="shared" si="161"/>
        <v>4.5376750248780836E-09</v>
      </c>
      <c r="CX269">
        <f t="shared" si="162"/>
        <v>4.537641789547946E-09</v>
      </c>
      <c r="CY269">
        <f t="shared" si="163"/>
        <v>4.537641789532111E-09</v>
      </c>
      <c r="CZ269">
        <f t="shared" si="164"/>
        <v>4.537641789532111E-09</v>
      </c>
      <c r="GL269" s="4">
        <v>7.99E-08</v>
      </c>
      <c r="GM269" s="4">
        <v>1.55726966638</v>
      </c>
      <c r="GN269" s="4">
        <v>59.2824801785</v>
      </c>
      <c r="GO269">
        <f t="shared" si="165"/>
        <v>9.338684410509912E-09</v>
      </c>
      <c r="GP269">
        <f t="shared" si="166"/>
        <v>9.336433559088942E-09</v>
      </c>
      <c r="GQ269">
        <f t="shared" si="167"/>
        <v>9.336433558019912E-09</v>
      </c>
      <c r="GR269">
        <f t="shared" si="168"/>
        <v>9.336433558019912E-09</v>
      </c>
    </row>
    <row r="270" spans="13:200" ht="12.75">
      <c r="M270" s="4">
        <v>5.93E-09</v>
      </c>
      <c r="N270" s="4">
        <v>1.50136257618</v>
      </c>
      <c r="O270" s="4">
        <v>226858.23855437</v>
      </c>
      <c r="P270">
        <f t="shared" si="157"/>
        <v>-5.779947446335228E-09</v>
      </c>
      <c r="R270" s="4">
        <v>5.3E-10</v>
      </c>
      <c r="S270" s="4">
        <v>3.17816599142</v>
      </c>
      <c r="T270" s="4">
        <v>18451.0785465659</v>
      </c>
      <c r="U270">
        <f t="shared" si="158"/>
        <v>-3.3669229262023823E-10</v>
      </c>
      <c r="BP270" s="4">
        <v>1.97E-09</v>
      </c>
      <c r="BQ270" s="4">
        <v>2.8062455408</v>
      </c>
      <c r="BR270" s="4">
        <v>4933.2084403326</v>
      </c>
      <c r="BS270">
        <f t="shared" si="159"/>
        <v>-1.7457965541694674E-09</v>
      </c>
      <c r="BU270" s="4">
        <v>2.3E-10</v>
      </c>
      <c r="BV270" s="4">
        <v>0.28364955406</v>
      </c>
      <c r="BW270" s="4">
        <v>5327.4761083828</v>
      </c>
      <c r="BX270">
        <f t="shared" si="160"/>
        <v>2.243752924572572E-10</v>
      </c>
      <c r="CT270" s="4">
        <v>4.34E-09</v>
      </c>
      <c r="CU270" s="4">
        <v>0.335338022</v>
      </c>
      <c r="CV270" s="4">
        <v>984.6003316219</v>
      </c>
      <c r="CW270">
        <f t="shared" si="161"/>
        <v>-4.1085806156939415E-09</v>
      </c>
      <c r="CX270">
        <f t="shared" si="162"/>
        <v>-4.107921423562615E-09</v>
      </c>
      <c r="CY270">
        <f t="shared" si="163"/>
        <v>-4.107921423249339E-09</v>
      </c>
      <c r="CZ270">
        <f t="shared" si="164"/>
        <v>-4.107921423249339E-09</v>
      </c>
      <c r="GL270" s="4">
        <v>9.09E-08</v>
      </c>
      <c r="GM270" s="4">
        <v>4.32953439022</v>
      </c>
      <c r="GN270" s="4">
        <v>29.7474642498</v>
      </c>
      <c r="GO270">
        <f t="shared" si="165"/>
        <v>3.569123417518084E-08</v>
      </c>
      <c r="GP270">
        <f t="shared" si="166"/>
        <v>3.569004425746111E-08</v>
      </c>
      <c r="GQ270">
        <f t="shared" si="167"/>
        <v>3.56900442568956E-08</v>
      </c>
      <c r="GR270">
        <f t="shared" si="168"/>
        <v>3.56900442568956E-08</v>
      </c>
    </row>
    <row r="271" spans="13:200" ht="12.75">
      <c r="M271" s="4">
        <v>5.42E-09</v>
      </c>
      <c r="N271" s="4">
        <v>3.58573645173</v>
      </c>
      <c r="O271" s="4">
        <v>6148.010769956</v>
      </c>
      <c r="P271">
        <f t="shared" si="157"/>
        <v>3.0666940198016735E-09</v>
      </c>
      <c r="R271" s="4">
        <v>5.3E-10</v>
      </c>
      <c r="S271" s="4">
        <v>3.61529270216</v>
      </c>
      <c r="T271" s="4">
        <v>77.673770428</v>
      </c>
      <c r="U271">
        <f t="shared" si="158"/>
        <v>-2.251624800239644E-10</v>
      </c>
      <c r="BP271" s="4">
        <v>2.52E-09</v>
      </c>
      <c r="BQ271" s="4">
        <v>4.36220154608</v>
      </c>
      <c r="BR271" s="4">
        <v>40879.4405046438</v>
      </c>
      <c r="BS271">
        <f t="shared" si="159"/>
        <v>-2.487107826195235E-09</v>
      </c>
      <c r="BU271" s="4">
        <v>2.6E-10</v>
      </c>
      <c r="BV271" s="4">
        <v>1.34240461687</v>
      </c>
      <c r="BW271" s="4">
        <v>18875.525869774</v>
      </c>
      <c r="BX271">
        <f t="shared" si="160"/>
        <v>-1.4520588680369225E-10</v>
      </c>
      <c r="CT271" s="4">
        <v>3.4E-09</v>
      </c>
      <c r="CU271" s="4">
        <v>0.99915726716</v>
      </c>
      <c r="CV271" s="4">
        <v>31.5407534988</v>
      </c>
      <c r="CW271">
        <f t="shared" si="161"/>
        <v>3.3999413199540326E-09</v>
      </c>
      <c r="CX271">
        <f t="shared" si="162"/>
        <v>3.3999416210268586E-09</v>
      </c>
      <c r="CY271">
        <f t="shared" si="163"/>
        <v>3.3999416210270013E-09</v>
      </c>
      <c r="CZ271">
        <f t="shared" si="164"/>
        <v>3.3999416210270013E-09</v>
      </c>
      <c r="GL271" s="4">
        <v>9.667E-08</v>
      </c>
      <c r="GM271" s="4">
        <v>5.89033222679</v>
      </c>
      <c r="GN271" s="4">
        <v>358.4088744477</v>
      </c>
      <c r="GO271">
        <f t="shared" si="165"/>
        <v>-7.572087359189747E-08</v>
      </c>
      <c r="GP271">
        <f t="shared" si="166"/>
        <v>-7.573117820634878E-08</v>
      </c>
      <c r="GQ271">
        <f t="shared" si="167"/>
        <v>-7.573117821123946E-08</v>
      </c>
      <c r="GR271">
        <f t="shared" si="168"/>
        <v>-7.573117821123946E-08</v>
      </c>
    </row>
    <row r="272" spans="13:200" ht="12.75">
      <c r="M272" s="4">
        <v>6.82E-09</v>
      </c>
      <c r="N272" s="4">
        <v>5.02203067788</v>
      </c>
      <c r="O272" s="4">
        <v>17253.0411076895</v>
      </c>
      <c r="P272">
        <f t="shared" si="157"/>
        <v>6.808069487286752E-09</v>
      </c>
      <c r="R272" s="4">
        <v>5.3E-10</v>
      </c>
      <c r="S272" s="4">
        <v>0.45467549335</v>
      </c>
      <c r="T272" s="4">
        <v>30666.1549584328</v>
      </c>
      <c r="U272">
        <f t="shared" si="158"/>
        <v>-5.161088027299738E-10</v>
      </c>
      <c r="BP272" s="4">
        <v>2.61E-09</v>
      </c>
      <c r="BQ272" s="4">
        <v>1.07241516738</v>
      </c>
      <c r="BR272" s="4">
        <v>55022.9357470744</v>
      </c>
      <c r="BS272">
        <f t="shared" si="159"/>
        <v>-3.9012543684199165E-10</v>
      </c>
      <c r="BU272" s="4">
        <v>2.4E-10</v>
      </c>
      <c r="BV272" s="4">
        <v>1.33998410121</v>
      </c>
      <c r="BW272" s="4">
        <v>19800.9459562248</v>
      </c>
      <c r="BX272">
        <f t="shared" si="160"/>
        <v>-1.930618537471302E-10</v>
      </c>
      <c r="CT272" s="4">
        <v>4.2E-09</v>
      </c>
      <c r="CU272" s="4">
        <v>3.65147769268</v>
      </c>
      <c r="CV272" s="4">
        <v>20.4950532349</v>
      </c>
      <c r="CW272">
        <f t="shared" si="161"/>
        <v>-4.185100377809093E-09</v>
      </c>
      <c r="CX272">
        <f t="shared" si="162"/>
        <v>-4.185096911431664E-09</v>
      </c>
      <c r="CY272">
        <f t="shared" si="163"/>
        <v>-4.185096911430017E-09</v>
      </c>
      <c r="CZ272">
        <f t="shared" si="164"/>
        <v>-4.185096911430017E-09</v>
      </c>
      <c r="GL272" s="4">
        <v>7.209E-08</v>
      </c>
      <c r="GM272" s="4">
        <v>2.29464803358</v>
      </c>
      <c r="GN272" s="4">
        <v>79.1868325824</v>
      </c>
      <c r="GO272">
        <f t="shared" si="165"/>
        <v>-6.941049024080537E-08</v>
      </c>
      <c r="GP272">
        <f t="shared" si="166"/>
        <v>-6.941122795834925E-08</v>
      </c>
      <c r="GQ272">
        <f t="shared" si="167"/>
        <v>-6.941122795869897E-08</v>
      </c>
      <c r="GR272">
        <f t="shared" si="168"/>
        <v>-6.941122795869897E-08</v>
      </c>
    </row>
    <row r="273" spans="13:200" ht="12.75">
      <c r="M273" s="4">
        <v>5.65E-09</v>
      </c>
      <c r="N273" s="4">
        <v>4.2930923861</v>
      </c>
      <c r="O273" s="4">
        <v>11933.3679606696</v>
      </c>
      <c r="P273">
        <f t="shared" si="157"/>
        <v>5.539321839588079E-09</v>
      </c>
      <c r="R273" s="4">
        <v>6.1E-10</v>
      </c>
      <c r="S273" s="4">
        <v>0.14807288453</v>
      </c>
      <c r="T273" s="4">
        <v>23013.5395395872</v>
      </c>
      <c r="U273">
        <f t="shared" si="158"/>
        <v>4.804284559708231E-10</v>
      </c>
      <c r="BP273" s="4">
        <v>1.89E-09</v>
      </c>
      <c r="BQ273" s="4">
        <v>3.82966734476</v>
      </c>
      <c r="BR273" s="4">
        <v>419.4846438752</v>
      </c>
      <c r="BS273">
        <f t="shared" si="159"/>
        <v>-1.880019543553534E-09</v>
      </c>
      <c r="BU273" s="4">
        <v>2.5E-10</v>
      </c>
      <c r="BV273" s="4">
        <v>6.00172494004</v>
      </c>
      <c r="BW273" s="4">
        <v>6489.2613984286</v>
      </c>
      <c r="BX273">
        <f t="shared" si="160"/>
        <v>-6.872511188629248E-12</v>
      </c>
      <c r="CT273" s="4">
        <v>3.34E-09</v>
      </c>
      <c r="CU273" s="4">
        <v>0.35121412008</v>
      </c>
      <c r="CV273" s="4">
        <v>1227.4344429886</v>
      </c>
      <c r="CW273">
        <f t="shared" si="161"/>
        <v>-4.365253577527803E-10</v>
      </c>
      <c r="CX273">
        <f t="shared" si="162"/>
        <v>-4.3458053450610567E-10</v>
      </c>
      <c r="CY273">
        <f t="shared" si="163"/>
        <v>-4.3458053357844387E-10</v>
      </c>
      <c r="CZ273">
        <f t="shared" si="164"/>
        <v>-4.3458053357844387E-10</v>
      </c>
      <c r="GL273" s="4">
        <v>8.062E-08</v>
      </c>
      <c r="GM273" s="4">
        <v>0.44458003524</v>
      </c>
      <c r="GN273" s="4">
        <v>19.0105805266</v>
      </c>
      <c r="GO273">
        <f t="shared" si="165"/>
        <v>5.3786711187514944E-08</v>
      </c>
      <c r="GP273">
        <f t="shared" si="166"/>
        <v>5.378616492122383E-08</v>
      </c>
      <c r="GQ273">
        <f t="shared" si="167"/>
        <v>5.378616492096268E-08</v>
      </c>
      <c r="GR273">
        <f t="shared" si="168"/>
        <v>5.378616492096268E-08</v>
      </c>
    </row>
    <row r="274" spans="13:200" ht="12.75">
      <c r="M274" s="4">
        <v>4.86E-09</v>
      </c>
      <c r="N274" s="4">
        <v>0.77746204893</v>
      </c>
      <c r="O274" s="4">
        <v>27.4015560968</v>
      </c>
      <c r="P274">
        <f t="shared" si="157"/>
        <v>4.351815851024737E-10</v>
      </c>
      <c r="R274" s="4">
        <v>5.1E-10</v>
      </c>
      <c r="S274" s="4">
        <v>3.32803972907</v>
      </c>
      <c r="T274" s="4">
        <v>56.8983749356</v>
      </c>
      <c r="U274">
        <f t="shared" si="158"/>
        <v>4.3743037441457225E-10</v>
      </c>
      <c r="BP274" s="4">
        <v>1.85E-09</v>
      </c>
      <c r="BQ274" s="4">
        <v>4.14324541379</v>
      </c>
      <c r="BR274" s="4">
        <v>5642.1982426092</v>
      </c>
      <c r="BS274">
        <f t="shared" si="159"/>
        <v>1.7257908666042075E-09</v>
      </c>
      <c r="BU274" s="4">
        <v>2.2E-10</v>
      </c>
      <c r="BV274" s="4">
        <v>1.81777974484</v>
      </c>
      <c r="BW274" s="4">
        <v>6288.5987742988</v>
      </c>
      <c r="BX274">
        <f t="shared" si="160"/>
        <v>-2.0139960505548931E-10</v>
      </c>
      <c r="CT274" s="4">
        <v>3.23E-09</v>
      </c>
      <c r="CU274" s="4">
        <v>5.45836731979</v>
      </c>
      <c r="CV274" s="4">
        <v>918.1561203328</v>
      </c>
      <c r="CW274">
        <f t="shared" si="161"/>
        <v>2.0706823801882808E-09</v>
      </c>
      <c r="CX274">
        <f t="shared" si="162"/>
        <v>2.0695931413187083E-09</v>
      </c>
      <c r="CY274">
        <f t="shared" si="163"/>
        <v>2.0695931408022184E-09</v>
      </c>
      <c r="CZ274">
        <f t="shared" si="164"/>
        <v>2.0695931408022184E-09</v>
      </c>
      <c r="GL274" s="4">
        <v>8.254E-08</v>
      </c>
      <c r="GM274" s="4">
        <v>3.47304582051</v>
      </c>
      <c r="GN274" s="4">
        <v>156.1554792736</v>
      </c>
      <c r="GO274">
        <f t="shared" si="165"/>
        <v>-8.477970343955337E-09</v>
      </c>
      <c r="GP274">
        <f t="shared" si="166"/>
        <v>-8.484104809825852E-09</v>
      </c>
      <c r="GQ274">
        <f t="shared" si="167"/>
        <v>-8.484104812738062E-09</v>
      </c>
      <c r="GR274">
        <f t="shared" si="168"/>
        <v>-8.484104812738062E-09</v>
      </c>
    </row>
    <row r="275" spans="13:200" ht="12.75">
      <c r="M275" s="4">
        <v>5.03E-09</v>
      </c>
      <c r="N275" s="4">
        <v>0.58963565969</v>
      </c>
      <c r="O275" s="4">
        <v>15671.0817594066</v>
      </c>
      <c r="P275">
        <f t="shared" si="157"/>
        <v>-4.96608963559642E-09</v>
      </c>
      <c r="R275" s="4">
        <v>5.2E-10</v>
      </c>
      <c r="S275" s="4">
        <v>3.41177624177</v>
      </c>
      <c r="T275" s="4">
        <v>23141.5583829246</v>
      </c>
      <c r="U275">
        <f t="shared" si="158"/>
        <v>-4.533962891061767E-10</v>
      </c>
      <c r="BP275" s="4">
        <v>2.47E-09</v>
      </c>
      <c r="BQ275" s="4">
        <v>3.44855612987</v>
      </c>
      <c r="BR275" s="4">
        <v>6702.5604938666</v>
      </c>
      <c r="BS275">
        <f t="shared" si="159"/>
        <v>2.1965585614524302E-10</v>
      </c>
      <c r="BU275" s="4">
        <v>2.2E-10</v>
      </c>
      <c r="BV275" s="4">
        <v>3.5860360664</v>
      </c>
      <c r="BW275" s="4">
        <v>6915.8595893046</v>
      </c>
      <c r="BX275">
        <f t="shared" si="160"/>
        <v>5.343839821927861E-11</v>
      </c>
      <c r="CT275" s="4">
        <v>4.07E-09</v>
      </c>
      <c r="CU275" s="4">
        <v>4.19457842203</v>
      </c>
      <c r="CV275" s="4">
        <v>309.7995875176</v>
      </c>
      <c r="CW275">
        <f t="shared" si="161"/>
        <v>5.901748587555965E-10</v>
      </c>
      <c r="CX275">
        <f t="shared" si="162"/>
        <v>5.907717782417021E-10</v>
      </c>
      <c r="CY275">
        <f t="shared" si="163"/>
        <v>5.907717785255411E-10</v>
      </c>
      <c r="CZ275">
        <f t="shared" si="164"/>
        <v>5.907717785255411E-10</v>
      </c>
      <c r="GL275" s="4">
        <v>9.804E-08</v>
      </c>
      <c r="GM275" s="4">
        <v>6.06393995615</v>
      </c>
      <c r="GN275" s="4">
        <v>784.7464328928</v>
      </c>
      <c r="GO275">
        <f t="shared" si="165"/>
        <v>3.9520868340956706E-08</v>
      </c>
      <c r="GP275">
        <f t="shared" si="166"/>
        <v>3.9487176753902725E-08</v>
      </c>
      <c r="GQ275">
        <f t="shared" si="167"/>
        <v>3.948717673790625E-08</v>
      </c>
      <c r="GR275">
        <f t="shared" si="168"/>
        <v>3.948717673790625E-08</v>
      </c>
    </row>
    <row r="276" spans="13:200" ht="12.75">
      <c r="M276" s="4">
        <v>6.16E-09</v>
      </c>
      <c r="N276" s="4">
        <v>4.06539884128</v>
      </c>
      <c r="O276" s="4">
        <v>227.476132789</v>
      </c>
      <c r="P276">
        <f t="shared" si="157"/>
        <v>6.103655766985943E-09</v>
      </c>
      <c r="R276" s="4">
        <v>5.8E-10</v>
      </c>
      <c r="S276" s="4">
        <v>3.13638677202</v>
      </c>
      <c r="T276" s="4">
        <v>309.2783226558</v>
      </c>
      <c r="U276">
        <f t="shared" si="158"/>
        <v>-1.0113846739994985E-10</v>
      </c>
      <c r="BP276" s="4">
        <v>2.05E-09</v>
      </c>
      <c r="BQ276" s="4">
        <v>4.04424043223</v>
      </c>
      <c r="BR276" s="4">
        <v>536.8045120954</v>
      </c>
      <c r="BS276">
        <f t="shared" si="159"/>
        <v>9.033145724668981E-10</v>
      </c>
      <c r="BU276" s="4">
        <v>2.9E-10</v>
      </c>
      <c r="BV276" s="4">
        <v>2.09564449439</v>
      </c>
      <c r="BW276" s="4">
        <v>15265.8865193004</v>
      </c>
      <c r="BX276">
        <f t="shared" si="160"/>
        <v>-2.1874644320883626E-10</v>
      </c>
      <c r="CT276" s="4">
        <v>3.81E-09</v>
      </c>
      <c r="CU276" s="4">
        <v>0.0136485696</v>
      </c>
      <c r="CV276" s="4">
        <v>495.4900827199</v>
      </c>
      <c r="CW276">
        <f t="shared" si="161"/>
        <v>2.466373371754295E-09</v>
      </c>
      <c r="CX276">
        <f t="shared" si="162"/>
        <v>2.4670617779154817E-09</v>
      </c>
      <c r="CY276">
        <f t="shared" si="163"/>
        <v>2.4670617782415985E-09</v>
      </c>
      <c r="CZ276">
        <f t="shared" si="164"/>
        <v>2.4670617782415985E-09</v>
      </c>
      <c r="GL276" s="4">
        <v>8.516E-08</v>
      </c>
      <c r="GM276" s="4">
        <v>5.99060386955</v>
      </c>
      <c r="GN276" s="4">
        <v>180.7951340927</v>
      </c>
      <c r="GO276">
        <f t="shared" si="165"/>
        <v>6.834031746570884E-09</v>
      </c>
      <c r="GP276">
        <f t="shared" si="166"/>
        <v>6.826688623881082E-09</v>
      </c>
      <c r="GQ276">
        <f t="shared" si="167"/>
        <v>6.826688620368332E-09</v>
      </c>
      <c r="GR276">
        <f t="shared" si="168"/>
        <v>6.826688620368332E-09</v>
      </c>
    </row>
    <row r="277" spans="13:200" ht="12.75">
      <c r="M277" s="4">
        <v>5.83E-09</v>
      </c>
      <c r="N277" s="4">
        <v>6.12695541996</v>
      </c>
      <c r="O277" s="4">
        <v>18875.525869774</v>
      </c>
      <c r="P277">
        <f t="shared" si="157"/>
        <v>-5.058239749666674E-09</v>
      </c>
      <c r="R277" s="4">
        <v>7E-10</v>
      </c>
      <c r="S277" s="4">
        <v>2.50592323465</v>
      </c>
      <c r="T277" s="4">
        <v>31415.379249957</v>
      </c>
      <c r="U277">
        <f t="shared" si="158"/>
        <v>6.526944151843599E-10</v>
      </c>
      <c r="BP277" s="4">
        <v>1.91E-09</v>
      </c>
      <c r="BQ277" s="4">
        <v>3.14082686083</v>
      </c>
      <c r="BR277" s="4">
        <v>16723.350142595</v>
      </c>
      <c r="BS277">
        <f t="shared" si="159"/>
        <v>1.3985588259568215E-09</v>
      </c>
      <c r="BU277" s="4">
        <v>2.2E-10</v>
      </c>
      <c r="BV277" s="4">
        <v>1.02173599251</v>
      </c>
      <c r="BW277" s="4">
        <v>11925.2740926006</v>
      </c>
      <c r="BX277">
        <f t="shared" si="160"/>
        <v>4.158536656117496E-12</v>
      </c>
      <c r="CT277" s="4">
        <v>3.34E-09</v>
      </c>
      <c r="CU277" s="4">
        <v>4.05924071124</v>
      </c>
      <c r="CV277" s="4">
        <v>8.3373872782</v>
      </c>
      <c r="CW277">
        <f t="shared" si="161"/>
        <v>3.277727024210563E-09</v>
      </c>
      <c r="CX277">
        <f t="shared" si="162"/>
        <v>3.2777295850928197E-09</v>
      </c>
      <c r="CY277">
        <f t="shared" si="163"/>
        <v>3.277729585094033E-09</v>
      </c>
      <c r="CZ277">
        <f t="shared" si="164"/>
        <v>3.277729585094033E-09</v>
      </c>
      <c r="GL277" s="4">
        <v>8.09E-08</v>
      </c>
      <c r="GM277" s="4">
        <v>1.38588221442</v>
      </c>
      <c r="GN277" s="4">
        <v>1654.0326338646</v>
      </c>
      <c r="GO277">
        <f t="shared" si="165"/>
        <v>-1.7810500535169203E-08</v>
      </c>
      <c r="GP277">
        <f t="shared" si="166"/>
        <v>-1.7748040409249194E-08</v>
      </c>
      <c r="GQ277">
        <f t="shared" si="167"/>
        <v>-1.774804037967349E-08</v>
      </c>
      <c r="GR277">
        <f t="shared" si="168"/>
        <v>-1.774804037967349E-08</v>
      </c>
    </row>
    <row r="278" spans="13:200" ht="12.75">
      <c r="M278" s="4">
        <v>5.37E-09</v>
      </c>
      <c r="N278" s="4">
        <v>2.1505644098</v>
      </c>
      <c r="O278" s="4">
        <v>21954.1576093979</v>
      </c>
      <c r="P278">
        <f t="shared" si="157"/>
        <v>5.2651889588610716E-09</v>
      </c>
      <c r="R278" s="4">
        <v>5.2E-10</v>
      </c>
      <c r="S278" s="4">
        <v>5.10673376738</v>
      </c>
      <c r="T278" s="4">
        <v>17796.9591667858</v>
      </c>
      <c r="U278">
        <f t="shared" si="158"/>
        <v>-5.199979495311459E-10</v>
      </c>
      <c r="BP278" s="4">
        <v>2.22E-09</v>
      </c>
      <c r="BQ278" s="4">
        <v>5.16263907319</v>
      </c>
      <c r="BR278" s="4">
        <v>23539.7073863328</v>
      </c>
      <c r="BS278">
        <f t="shared" si="159"/>
        <v>2.6272645079575875E-10</v>
      </c>
      <c r="BU278" s="4">
        <v>2.2E-10</v>
      </c>
      <c r="BV278" s="4">
        <v>4.74660932338</v>
      </c>
      <c r="BW278" s="4">
        <v>28230.1872226913</v>
      </c>
      <c r="BX278">
        <f t="shared" si="160"/>
        <v>-3.510891171010894E-11</v>
      </c>
      <c r="CT278" s="4">
        <v>3.8E-09</v>
      </c>
      <c r="CU278" s="4">
        <v>3.17063415023</v>
      </c>
      <c r="CV278" s="4">
        <v>487.6257761937</v>
      </c>
      <c r="CW278">
        <f t="shared" si="161"/>
        <v>-2.1688841880296917E-09</v>
      </c>
      <c r="CX278">
        <f t="shared" si="162"/>
        <v>-2.1696121358206533E-09</v>
      </c>
      <c r="CY278">
        <f t="shared" si="163"/>
        <v>-2.1696121361668148E-09</v>
      </c>
      <c r="CZ278">
        <f t="shared" si="164"/>
        <v>-2.1696121361668148E-09</v>
      </c>
      <c r="GL278" s="4">
        <v>9.074E-08</v>
      </c>
      <c r="GM278" s="4">
        <v>4.0397149046</v>
      </c>
      <c r="GN278" s="4">
        <v>1017.0561088574</v>
      </c>
      <c r="GO278">
        <f t="shared" si="165"/>
        <v>-2.0208001539246316E-08</v>
      </c>
      <c r="GP278">
        <f t="shared" si="166"/>
        <v>-2.0251047600145556E-08</v>
      </c>
      <c r="GQ278">
        <f t="shared" si="167"/>
        <v>-2.0251047620659295E-08</v>
      </c>
      <c r="GR278">
        <f t="shared" si="168"/>
        <v>-2.0251047620659295E-08</v>
      </c>
    </row>
    <row r="279" spans="13:200" ht="12.75">
      <c r="M279" s="4">
        <v>6.69E-09</v>
      </c>
      <c r="N279" s="4">
        <v>6.06986269566</v>
      </c>
      <c r="O279" s="4">
        <v>47162.5163546352</v>
      </c>
      <c r="P279">
        <f t="shared" si="157"/>
        <v>6.30151412567939E-09</v>
      </c>
      <c r="R279" s="4">
        <v>6.7E-10</v>
      </c>
      <c r="S279" s="4">
        <v>6.27917920454</v>
      </c>
      <c r="T279" s="4">
        <v>22345.2603761082</v>
      </c>
      <c r="U279">
        <f t="shared" si="158"/>
        <v>-7.727359725356706E-11</v>
      </c>
      <c r="BP279" s="4">
        <v>1.8E-09</v>
      </c>
      <c r="BQ279" s="4">
        <v>4.56214752149</v>
      </c>
      <c r="BR279" s="4">
        <v>6489.2613984286</v>
      </c>
      <c r="BS279">
        <f t="shared" si="159"/>
        <v>-1.7903256157956081E-09</v>
      </c>
      <c r="BU279" s="4">
        <v>2.1E-10</v>
      </c>
      <c r="BV279" s="4">
        <v>2.30688751432</v>
      </c>
      <c r="BW279" s="4">
        <v>5999.2165311262</v>
      </c>
      <c r="BX279">
        <f t="shared" si="160"/>
        <v>1.7809103117876023E-10</v>
      </c>
      <c r="CT279" s="4">
        <v>3.09E-09</v>
      </c>
      <c r="CU279" s="4">
        <v>0.48352303405</v>
      </c>
      <c r="CV279" s="4">
        <v>118.0224436358</v>
      </c>
      <c r="CW279">
        <f t="shared" si="161"/>
        <v>1.1246601686961887E-09</v>
      </c>
      <c r="CX279">
        <f t="shared" si="162"/>
        <v>1.1244976402705857E-09</v>
      </c>
      <c r="CY279">
        <f t="shared" si="163"/>
        <v>1.1244976401933653E-09</v>
      </c>
      <c r="CZ279">
        <f t="shared" si="164"/>
        <v>1.1244976401933653E-09</v>
      </c>
      <c r="GL279" s="4">
        <v>6.908E-08</v>
      </c>
      <c r="GM279" s="4">
        <v>1.41919832926</v>
      </c>
      <c r="GN279" s="4">
        <v>178.3474535379</v>
      </c>
      <c r="GO279">
        <f t="shared" si="165"/>
        <v>4.002552841681086E-08</v>
      </c>
      <c r="GP279">
        <f t="shared" si="166"/>
        <v>4.0030332864091074E-08</v>
      </c>
      <c r="GQ279">
        <f t="shared" si="167"/>
        <v>4.003033286636965E-08</v>
      </c>
      <c r="GR279">
        <f t="shared" si="168"/>
        <v>4.003033286636965E-08</v>
      </c>
    </row>
    <row r="280" spans="13:200" ht="12.75">
      <c r="M280" s="4">
        <v>4.75E-09</v>
      </c>
      <c r="N280" s="4">
        <v>0.4034384211</v>
      </c>
      <c r="O280" s="4">
        <v>6915.8595893046</v>
      </c>
      <c r="P280">
        <f t="shared" si="157"/>
        <v>-1.3417012088109213E-09</v>
      </c>
      <c r="R280" s="4">
        <v>5E-10</v>
      </c>
      <c r="S280" s="4">
        <v>0.42577644151</v>
      </c>
      <c r="T280" s="4">
        <v>25685.872802808</v>
      </c>
      <c r="U280">
        <f t="shared" si="158"/>
        <v>-4.990266111610261E-10</v>
      </c>
      <c r="BP280" s="4">
        <v>2.19E-09</v>
      </c>
      <c r="BQ280" s="4">
        <v>0.80382553358</v>
      </c>
      <c r="BR280" s="4">
        <v>16627.3709153772</v>
      </c>
      <c r="BS280">
        <f t="shared" si="159"/>
        <v>2.0796402981623196E-09</v>
      </c>
      <c r="BU280" s="4">
        <v>2.1E-10</v>
      </c>
      <c r="BV280" s="4">
        <v>3.2265494443</v>
      </c>
      <c r="BW280" s="4">
        <v>25934.1243310894</v>
      </c>
      <c r="BX280">
        <f t="shared" si="160"/>
        <v>1.3267893471970754E-10</v>
      </c>
      <c r="CT280" s="4">
        <v>3.8E-09</v>
      </c>
      <c r="CU280" s="4">
        <v>2.70238752925</v>
      </c>
      <c r="CV280" s="4">
        <v>134.1122628556</v>
      </c>
      <c r="CW280">
        <f t="shared" si="161"/>
        <v>-1.689515424123137E-09</v>
      </c>
      <c r="CX280">
        <f t="shared" si="162"/>
        <v>-1.6897338376308104E-09</v>
      </c>
      <c r="CY280">
        <f t="shared" si="163"/>
        <v>-1.6897338377345128E-09</v>
      </c>
      <c r="CZ280">
        <f t="shared" si="164"/>
        <v>-1.6897338377345128E-09</v>
      </c>
      <c r="GL280" s="4">
        <v>8.23E-08</v>
      </c>
      <c r="GM280" s="4">
        <v>2.53750470473</v>
      </c>
      <c r="GN280" s="4">
        <v>518.3846323998</v>
      </c>
      <c r="GO280">
        <f t="shared" si="165"/>
        <v>-6.341146091441443E-08</v>
      </c>
      <c r="GP280">
        <f t="shared" si="166"/>
        <v>-6.339844654662958E-08</v>
      </c>
      <c r="GQ280">
        <f t="shared" si="167"/>
        <v>-6.339844654042487E-08</v>
      </c>
      <c r="GR280">
        <f t="shared" si="168"/>
        <v>-6.339844654042487E-08</v>
      </c>
    </row>
    <row r="281" spans="13:200" ht="12.75">
      <c r="M281" s="4">
        <v>5.4E-09</v>
      </c>
      <c r="N281" s="4">
        <v>2.83444222174</v>
      </c>
      <c r="O281" s="4">
        <v>5326.7866940208</v>
      </c>
      <c r="P281">
        <f t="shared" si="157"/>
        <v>-2.2688547110166118E-09</v>
      </c>
      <c r="R281" s="4">
        <v>4.8E-10</v>
      </c>
      <c r="S281" s="4">
        <v>0.70204553333</v>
      </c>
      <c r="T281" s="4">
        <v>1162.4747044078</v>
      </c>
      <c r="U281">
        <f t="shared" si="158"/>
        <v>4.689238500032829E-10</v>
      </c>
      <c r="BP281" s="4">
        <v>2.27E-09</v>
      </c>
      <c r="BQ281" s="4">
        <v>0.60156339452</v>
      </c>
      <c r="BR281" s="4">
        <v>5905.7022420756</v>
      </c>
      <c r="BS281">
        <f t="shared" si="159"/>
        <v>1.6649823591926464E-09</v>
      </c>
      <c r="BU281" s="4">
        <v>2.1E-10</v>
      </c>
      <c r="BV281" s="4">
        <v>3.04956726238</v>
      </c>
      <c r="BW281" s="4">
        <v>6566.9351688566</v>
      </c>
      <c r="BX281">
        <f t="shared" si="160"/>
        <v>-1.5357762194741384E-10</v>
      </c>
      <c r="CT281" s="4">
        <v>3.62E-09</v>
      </c>
      <c r="CU281" s="4">
        <v>4.8898581061</v>
      </c>
      <c r="CV281" s="4">
        <v>438.2982824457</v>
      </c>
      <c r="CW281">
        <f t="shared" si="161"/>
        <v>-4.2355123153642776E-10</v>
      </c>
      <c r="CX281">
        <f t="shared" si="162"/>
        <v>-4.2430517637675617E-10</v>
      </c>
      <c r="CY281">
        <f t="shared" si="163"/>
        <v>-4.2430517673642056E-10</v>
      </c>
      <c r="CZ281">
        <f t="shared" si="164"/>
        <v>-4.2430517673642056E-10</v>
      </c>
      <c r="GL281" s="4">
        <v>8.594E-08</v>
      </c>
      <c r="GM281" s="4">
        <v>5.29104206063</v>
      </c>
      <c r="GN281" s="4">
        <v>457.8783119439</v>
      </c>
      <c r="GO281">
        <f t="shared" si="165"/>
        <v>5.7093990862720684E-08</v>
      </c>
      <c r="GP281">
        <f t="shared" si="166"/>
        <v>5.70799169558214E-08</v>
      </c>
      <c r="GQ281">
        <f t="shared" si="167"/>
        <v>5.7079916949130995E-08</v>
      </c>
      <c r="GR281">
        <f t="shared" si="168"/>
        <v>5.7079916949130995E-08</v>
      </c>
    </row>
    <row r="282" spans="13:200" ht="12.75">
      <c r="M282" s="4">
        <v>5.3E-09</v>
      </c>
      <c r="N282" s="4">
        <v>5.26359885263</v>
      </c>
      <c r="O282" s="4">
        <v>10988.808157535</v>
      </c>
      <c r="P282">
        <f t="shared" si="157"/>
        <v>-5.397005459729804E-11</v>
      </c>
      <c r="R282" s="4">
        <v>6.6E-10</v>
      </c>
      <c r="S282" s="4">
        <v>3.64350022359</v>
      </c>
      <c r="T282" s="4">
        <v>15265.8865193004</v>
      </c>
      <c r="U282">
        <f t="shared" si="158"/>
        <v>4.217775050775222E-10</v>
      </c>
      <c r="BP282" s="4">
        <v>1.68E-09</v>
      </c>
      <c r="BQ282" s="4">
        <v>0.88753528161</v>
      </c>
      <c r="BR282" s="4">
        <v>16062.1845261168</v>
      </c>
      <c r="BS282">
        <f t="shared" si="159"/>
        <v>-1.5416952078783596E-09</v>
      </c>
      <c r="BU282" s="4">
        <v>2.7E-10</v>
      </c>
      <c r="BV282" s="4">
        <v>5.35653084499</v>
      </c>
      <c r="BW282" s="4">
        <v>33794.5437235286</v>
      </c>
      <c r="BX282">
        <f t="shared" si="160"/>
        <v>6.289421444744223E-11</v>
      </c>
      <c r="CT282" s="4">
        <v>3.27E-09</v>
      </c>
      <c r="CU282" s="4">
        <v>2.91090790412</v>
      </c>
      <c r="CV282" s="4">
        <v>505.7850234584</v>
      </c>
      <c r="CW282">
        <f t="shared" si="161"/>
        <v>-3.2652325977171816E-09</v>
      </c>
      <c r="CX282">
        <f t="shared" si="162"/>
        <v>-3.2651897854476864E-09</v>
      </c>
      <c r="CY282">
        <f t="shared" si="163"/>
        <v>-3.2651897854272877E-09</v>
      </c>
      <c r="CZ282">
        <f t="shared" si="164"/>
        <v>-3.2651897854272877E-09</v>
      </c>
      <c r="GL282" s="4">
        <v>6.769E-08</v>
      </c>
      <c r="GM282" s="4">
        <v>5.43380191356</v>
      </c>
      <c r="GN282" s="4">
        <v>171.9846660625</v>
      </c>
      <c r="GO282">
        <f t="shared" si="165"/>
        <v>5.263191418896617E-08</v>
      </c>
      <c r="GP282">
        <f t="shared" si="166"/>
        <v>5.2628411279637494E-08</v>
      </c>
      <c r="GQ282">
        <f t="shared" si="167"/>
        <v>5.262841127797266E-08</v>
      </c>
      <c r="GR282">
        <f t="shared" si="168"/>
        <v>5.262841127797266E-08</v>
      </c>
    </row>
    <row r="283" spans="13:200" ht="12.75">
      <c r="M283" s="4">
        <v>5.82E-09</v>
      </c>
      <c r="N283" s="4">
        <v>3.24533095664</v>
      </c>
      <c r="O283" s="4">
        <v>153.7788104848</v>
      </c>
      <c r="P283">
        <f t="shared" si="157"/>
        <v>-9.686757418885409E-10</v>
      </c>
      <c r="R283" s="4">
        <v>5E-10</v>
      </c>
      <c r="S283" s="4">
        <v>5.7438291744</v>
      </c>
      <c r="T283" s="4">
        <v>19.66976089979</v>
      </c>
      <c r="U283">
        <f t="shared" si="158"/>
        <v>3.4312174180319593E-10</v>
      </c>
      <c r="BP283" s="4">
        <v>1.58E-09</v>
      </c>
      <c r="BQ283" s="4">
        <v>0.92127725775</v>
      </c>
      <c r="BR283" s="4">
        <v>23937.856389741</v>
      </c>
      <c r="BS283">
        <f t="shared" si="159"/>
        <v>7.999617183541116E-10</v>
      </c>
      <c r="BU283" s="4">
        <v>2.8E-10</v>
      </c>
      <c r="BV283" s="4">
        <v>3.91168324815</v>
      </c>
      <c r="BW283" s="4">
        <v>18208.349942592</v>
      </c>
      <c r="BX283">
        <f t="shared" si="160"/>
        <v>-2.774673154529859E-10</v>
      </c>
      <c r="CT283" s="4">
        <v>3.08E-09</v>
      </c>
      <c r="CU283" s="4">
        <v>0.96082817124</v>
      </c>
      <c r="CV283" s="4">
        <v>21.1494445407</v>
      </c>
      <c r="CW283">
        <f t="shared" si="161"/>
        <v>4.78365482234613E-10</v>
      </c>
      <c r="CX283">
        <f t="shared" si="162"/>
        <v>4.783962720343035E-10</v>
      </c>
      <c r="CY283">
        <f t="shared" si="163"/>
        <v>4.783962720489181E-10</v>
      </c>
      <c r="CZ283">
        <f t="shared" si="164"/>
        <v>4.783962720489181E-10</v>
      </c>
      <c r="GL283" s="4">
        <v>8.571E-08</v>
      </c>
      <c r="GM283" s="4">
        <v>0.35876828441</v>
      </c>
      <c r="GN283" s="4">
        <v>636.6677084665</v>
      </c>
      <c r="GO283">
        <f t="shared" si="165"/>
        <v>-8.040891593155741E-08</v>
      </c>
      <c r="GP283">
        <f t="shared" si="166"/>
        <v>-8.03998722817926E-08</v>
      </c>
      <c r="GQ283">
        <f t="shared" si="167"/>
        <v>-8.039987227747075E-08</v>
      </c>
      <c r="GR283">
        <f t="shared" si="168"/>
        <v>-8.039987227747075E-08</v>
      </c>
    </row>
    <row r="284" spans="13:200" ht="12.75">
      <c r="M284" s="4">
        <v>6.41E-09</v>
      </c>
      <c r="N284" s="4">
        <v>3.24711791371</v>
      </c>
      <c r="O284" s="4">
        <v>2107.0345075424</v>
      </c>
      <c r="P284">
        <f t="shared" si="157"/>
        <v>2.5029740873586997E-09</v>
      </c>
      <c r="R284" s="4">
        <v>5E-10</v>
      </c>
      <c r="S284" s="4">
        <v>4.69825387775</v>
      </c>
      <c r="T284" s="4">
        <v>28237.2334593894</v>
      </c>
      <c r="U284">
        <f t="shared" si="158"/>
        <v>-1.4328515982750725E-11</v>
      </c>
      <c r="BP284" s="4">
        <v>1.57E-09</v>
      </c>
      <c r="BQ284" s="4">
        <v>4.69607868164</v>
      </c>
      <c r="BR284" s="4">
        <v>6805.653268085201</v>
      </c>
      <c r="BS284">
        <f t="shared" si="159"/>
        <v>-4.5032224856011714E-10</v>
      </c>
      <c r="BU284" s="4">
        <v>2E-10</v>
      </c>
      <c r="BV284" s="4">
        <v>1.52296293311</v>
      </c>
      <c r="BW284" s="4">
        <v>135.0650800354</v>
      </c>
      <c r="BX284">
        <f t="shared" si="160"/>
        <v>-3.230564044042245E-11</v>
      </c>
      <c r="CT284" s="4">
        <v>2.88E-09</v>
      </c>
      <c r="CU284" s="4">
        <v>1.48123872077</v>
      </c>
      <c r="CV284" s="4">
        <v>220.4126424388</v>
      </c>
      <c r="CW284">
        <f t="shared" si="161"/>
        <v>-2.2912386777709992E-09</v>
      </c>
      <c r="CX284">
        <f t="shared" si="162"/>
        <v>-2.2914226842771945E-09</v>
      </c>
      <c r="CY284">
        <f t="shared" si="163"/>
        <v>-2.2914226843644658E-09</v>
      </c>
      <c r="CZ284">
        <f t="shared" si="164"/>
        <v>-2.2914226843644658E-09</v>
      </c>
      <c r="GL284" s="4">
        <v>8.995E-08</v>
      </c>
      <c r="GM284" s="4">
        <v>1.36992508507</v>
      </c>
      <c r="GN284" s="4">
        <v>6209.7787241324</v>
      </c>
      <c r="GO284">
        <f t="shared" si="165"/>
        <v>5.256059692119042E-08</v>
      </c>
      <c r="GP284">
        <f t="shared" si="166"/>
        <v>5.234347809640069E-08</v>
      </c>
      <c r="GQ284">
        <f t="shared" si="167"/>
        <v>5.234347799314453E-08</v>
      </c>
      <c r="GR284">
        <f t="shared" si="168"/>
        <v>5.234347799314453E-08</v>
      </c>
    </row>
    <row r="285" spans="13:200" ht="12.75">
      <c r="M285" s="4">
        <v>6.21E-09</v>
      </c>
      <c r="N285" s="4">
        <v>3.09698523779</v>
      </c>
      <c r="O285" s="4">
        <v>33019.0211122046</v>
      </c>
      <c r="P285">
        <f t="shared" si="157"/>
        <v>-3.178297484323997E-10</v>
      </c>
      <c r="R285" s="4">
        <v>4.7E-10</v>
      </c>
      <c r="S285" s="4">
        <v>5.74015846442</v>
      </c>
      <c r="T285" s="4">
        <v>12139.5535091068</v>
      </c>
      <c r="U285">
        <f t="shared" si="158"/>
        <v>-1.9821942232169132E-10</v>
      </c>
      <c r="BP285" s="4">
        <v>2.07E-09</v>
      </c>
      <c r="BQ285" s="4">
        <v>4.88410451334</v>
      </c>
      <c r="BR285" s="4">
        <v>6286.666278643201</v>
      </c>
      <c r="BS285">
        <f t="shared" si="159"/>
        <v>-2.0615153833879744E-09</v>
      </c>
      <c r="BU285" s="4">
        <v>2.2E-10</v>
      </c>
      <c r="BV285" s="4">
        <v>4.66462839521</v>
      </c>
      <c r="BW285" s="4">
        <v>13362.4497067992</v>
      </c>
      <c r="BX285">
        <f t="shared" si="160"/>
        <v>-2.1996955944888706E-10</v>
      </c>
      <c r="CT285" s="4">
        <v>2.93E-09</v>
      </c>
      <c r="CU285" s="4">
        <v>2.56582281789</v>
      </c>
      <c r="CV285" s="4">
        <v>662.531203563</v>
      </c>
      <c r="CW285">
        <f t="shared" si="161"/>
        <v>1.9413200697547213E-09</v>
      </c>
      <c r="CX285">
        <f t="shared" si="162"/>
        <v>1.9406242796693816E-09</v>
      </c>
      <c r="CY285">
        <f t="shared" si="163"/>
        <v>1.9406242793399565E-09</v>
      </c>
      <c r="CZ285">
        <f t="shared" si="164"/>
        <v>1.9406242793399565E-09</v>
      </c>
      <c r="GL285" s="4">
        <v>6.641E-08</v>
      </c>
      <c r="GM285" s="4">
        <v>2.92327140872</v>
      </c>
      <c r="GN285" s="4">
        <v>0.0481841098</v>
      </c>
      <c r="GO285">
        <f t="shared" si="165"/>
        <v>-5.466817956402244E-08</v>
      </c>
      <c r="GP285">
        <f t="shared" si="166"/>
        <v>-5.466817869473314E-08</v>
      </c>
      <c r="GQ285">
        <f t="shared" si="167"/>
        <v>-5.466817869473273E-08</v>
      </c>
      <c r="GR285">
        <f t="shared" si="168"/>
        <v>-5.466817869473273E-08</v>
      </c>
    </row>
    <row r="286" spans="13:200" ht="12.75">
      <c r="M286" s="4">
        <v>4.66E-09</v>
      </c>
      <c r="N286" s="4">
        <v>3.14982372198</v>
      </c>
      <c r="O286" s="4">
        <v>10440.2742926036</v>
      </c>
      <c r="P286">
        <f t="shared" si="157"/>
        <v>1.7753766137684553E-09</v>
      </c>
      <c r="R286" s="4">
        <v>5.4E-10</v>
      </c>
      <c r="S286" s="4">
        <v>1.97301333704</v>
      </c>
      <c r="T286" s="4">
        <v>23581.2581773176</v>
      </c>
      <c r="U286">
        <f t="shared" si="158"/>
        <v>-3.3959438244387264E-10</v>
      </c>
      <c r="BP286" s="4">
        <v>1.6E-09</v>
      </c>
      <c r="BQ286" s="4">
        <v>4.95943826846</v>
      </c>
      <c r="BR286" s="4">
        <v>10021.8372800994</v>
      </c>
      <c r="BS286">
        <f t="shared" si="159"/>
        <v>1.0160455919466885E-09</v>
      </c>
      <c r="BU286" s="4">
        <v>1.9E-10</v>
      </c>
      <c r="BV286" s="4">
        <v>1.78121167862</v>
      </c>
      <c r="BW286" s="4">
        <v>156137.475984799</v>
      </c>
      <c r="BX286">
        <f t="shared" si="160"/>
        <v>1.6827476065188875E-10</v>
      </c>
      <c r="CT286" s="4">
        <v>3.31E-09</v>
      </c>
      <c r="CU286" s="4">
        <v>4.37715965811</v>
      </c>
      <c r="CV286" s="4">
        <v>180.7951340927</v>
      </c>
      <c r="CW286">
        <f t="shared" si="161"/>
        <v>-3.307649563497E-09</v>
      </c>
      <c r="CX286">
        <f t="shared" si="162"/>
        <v>-3.3076603399100735E-09</v>
      </c>
      <c r="CY286">
        <f t="shared" si="163"/>
        <v>-3.3076603399151945E-09</v>
      </c>
      <c r="CZ286">
        <f t="shared" si="164"/>
        <v>-3.3076603399151945E-09</v>
      </c>
      <c r="GL286" s="4">
        <v>9.278E-08</v>
      </c>
      <c r="GM286" s="4">
        <v>3.80308677009</v>
      </c>
      <c r="GN286" s="4">
        <v>25558.2121764796</v>
      </c>
      <c r="GO286">
        <f t="shared" si="165"/>
        <v>-8.474966361854536E-08</v>
      </c>
      <c r="GP286">
        <f t="shared" si="166"/>
        <v>-8.520504994100258E-08</v>
      </c>
      <c r="GQ286">
        <f t="shared" si="167"/>
        <v>-8.520505015473076E-08</v>
      </c>
      <c r="GR286">
        <f t="shared" si="168"/>
        <v>-8.520505015473076E-08</v>
      </c>
    </row>
    <row r="287" spans="13:200" ht="12.75">
      <c r="M287" s="4">
        <v>4.66E-09</v>
      </c>
      <c r="N287" s="4">
        <v>0.90708835657</v>
      </c>
      <c r="O287" s="4">
        <v>5966.6839803348</v>
      </c>
      <c r="P287">
        <f t="shared" si="157"/>
        <v>-1.07239512698521E-09</v>
      </c>
      <c r="R287" s="4">
        <v>4.9E-10</v>
      </c>
      <c r="S287" s="4">
        <v>4.98223579027</v>
      </c>
      <c r="T287" s="4">
        <v>10021.8372800994</v>
      </c>
      <c r="U287">
        <f t="shared" si="158"/>
        <v>3.19711664270233E-10</v>
      </c>
      <c r="BP287" s="4">
        <v>1.66E-09</v>
      </c>
      <c r="BQ287" s="4">
        <v>0.97126433565</v>
      </c>
      <c r="BR287" s="4">
        <v>3097.88382272579</v>
      </c>
      <c r="BS287">
        <f t="shared" si="159"/>
        <v>1.2775102047855396E-09</v>
      </c>
      <c r="BU287" s="4">
        <v>1.9E-10</v>
      </c>
      <c r="BV287" s="4">
        <v>2.99969102221</v>
      </c>
      <c r="BW287" s="4">
        <v>19651.048481098</v>
      </c>
      <c r="BX287">
        <f t="shared" si="160"/>
        <v>-1.8923654587020804E-10</v>
      </c>
      <c r="CT287" s="4">
        <v>3.26E-09</v>
      </c>
      <c r="CU287" s="4">
        <v>2.46104924164</v>
      </c>
      <c r="CV287" s="4">
        <v>169.5369855077</v>
      </c>
      <c r="CW287">
        <f t="shared" si="161"/>
        <v>-3.1812349091709586E-09</v>
      </c>
      <c r="CX287">
        <f t="shared" si="162"/>
        <v>-3.1812926784648945E-09</v>
      </c>
      <c r="CY287">
        <f t="shared" si="163"/>
        <v>-3.181292678492417E-09</v>
      </c>
      <c r="CZ287">
        <f t="shared" si="164"/>
        <v>-3.181292678492417E-09</v>
      </c>
      <c r="GL287" s="4">
        <v>6.567E-08</v>
      </c>
      <c r="GM287" s="4">
        <v>4.01934954352</v>
      </c>
      <c r="GN287" s="4">
        <v>0.1118745846</v>
      </c>
      <c r="GO287">
        <f t="shared" si="165"/>
        <v>-6.566026274835494E-08</v>
      </c>
      <c r="GP287">
        <f t="shared" si="166"/>
        <v>-6.566026268782189E-08</v>
      </c>
      <c r="GQ287">
        <f t="shared" si="167"/>
        <v>-6.566026268782186E-08</v>
      </c>
      <c r="GR287">
        <f t="shared" si="168"/>
        <v>-6.566026268782186E-08</v>
      </c>
    </row>
    <row r="288" spans="13:200" ht="12.75">
      <c r="M288" s="4">
        <v>5.28E-09</v>
      </c>
      <c r="N288" s="4">
        <v>0.8192645447</v>
      </c>
      <c r="O288" s="4">
        <v>813.5502839598</v>
      </c>
      <c r="P288">
        <f t="shared" si="157"/>
        <v>-1.87851635484062E-09</v>
      </c>
      <c r="R288" s="4">
        <v>4.6E-10</v>
      </c>
      <c r="S288" s="4">
        <v>5.41431705539</v>
      </c>
      <c r="T288" s="4">
        <v>33019.0211122046</v>
      </c>
      <c r="U288">
        <f t="shared" si="158"/>
        <v>-3.2123063158055635E-10</v>
      </c>
      <c r="BP288" s="4">
        <v>2.09E-09</v>
      </c>
      <c r="BQ288" s="4">
        <v>5.75663411805</v>
      </c>
      <c r="BR288" s="4">
        <v>3646.3503773544</v>
      </c>
      <c r="BS288">
        <f t="shared" si="159"/>
        <v>-1.0846046933609893E-09</v>
      </c>
      <c r="BU288" s="4">
        <v>1.9E-10</v>
      </c>
      <c r="BV288" s="4">
        <v>2.86664273362</v>
      </c>
      <c r="BW288" s="4">
        <v>18422.6293590981</v>
      </c>
      <c r="BX288">
        <f t="shared" si="160"/>
        <v>-1.8621059687238829E-10</v>
      </c>
      <c r="CT288" s="4">
        <v>2.89E-09</v>
      </c>
      <c r="CU288" s="4">
        <v>2.63591886391</v>
      </c>
      <c r="CV288" s="4">
        <v>55.7710180407</v>
      </c>
      <c r="CW288">
        <f t="shared" si="161"/>
        <v>-2.451280167631614E-09</v>
      </c>
      <c r="CX288">
        <f t="shared" si="162"/>
        <v>-2.4512393174503413E-09</v>
      </c>
      <c r="CY288">
        <f t="shared" si="163"/>
        <v>-2.451239317430849E-09</v>
      </c>
      <c r="CZ288">
        <f t="shared" si="164"/>
        <v>-2.451239317430849E-09</v>
      </c>
      <c r="GL288" s="4">
        <v>6.441E-08</v>
      </c>
      <c r="GM288" s="4">
        <v>4.28250687347</v>
      </c>
      <c r="GN288" s="4">
        <v>36.1272980677</v>
      </c>
      <c r="GO288">
        <f t="shared" si="165"/>
        <v>-2.6006786781835075E-08</v>
      </c>
      <c r="GP288">
        <f t="shared" si="166"/>
        <v>-2.6007805377832464E-08</v>
      </c>
      <c r="GQ288">
        <f t="shared" si="167"/>
        <v>-2.6007805378318145E-08</v>
      </c>
      <c r="GR288">
        <f t="shared" si="168"/>
        <v>-2.6007805378318145E-08</v>
      </c>
    </row>
    <row r="289" spans="13:200" ht="12.75">
      <c r="M289" s="4">
        <v>6.03E-09</v>
      </c>
      <c r="N289" s="4">
        <v>3.81378921927</v>
      </c>
      <c r="O289" s="4">
        <v>316428.228673915</v>
      </c>
      <c r="P289">
        <f t="shared" si="157"/>
        <v>2.2425354932194746E-09</v>
      </c>
      <c r="R289" s="4">
        <v>5.1E-10</v>
      </c>
      <c r="S289" s="4">
        <v>1.23882053879</v>
      </c>
      <c r="T289" s="4">
        <v>12539.853380183</v>
      </c>
      <c r="U289">
        <f t="shared" si="158"/>
        <v>-1.497976918652336E-10</v>
      </c>
      <c r="BP289" s="4">
        <v>1.75E-09</v>
      </c>
      <c r="BQ289" s="4">
        <v>6.12762824412</v>
      </c>
      <c r="BR289" s="4">
        <v>239424.390254352</v>
      </c>
      <c r="BS289">
        <f t="shared" si="159"/>
        <v>7.185739259689242E-10</v>
      </c>
      <c r="BU289" s="4">
        <v>2.5E-10</v>
      </c>
      <c r="BV289" s="4">
        <v>0.94995632141</v>
      </c>
      <c r="BW289" s="4">
        <v>31415.379249957</v>
      </c>
      <c r="BX289">
        <f t="shared" si="160"/>
        <v>-8.687711205206081E-11</v>
      </c>
      <c r="CT289" s="4">
        <v>2.88E-09</v>
      </c>
      <c r="CU289" s="4">
        <v>5.02487283285</v>
      </c>
      <c r="CV289" s="4">
        <v>1440.7335384266</v>
      </c>
      <c r="CW289">
        <f t="shared" si="161"/>
        <v>-2.675042823988282E-09</v>
      </c>
      <c r="CX289">
        <f t="shared" si="162"/>
        <v>-2.674306627329877E-09</v>
      </c>
      <c r="CY289">
        <f t="shared" si="163"/>
        <v>-2.674306626979909E-09</v>
      </c>
      <c r="CZ289">
        <f t="shared" si="164"/>
        <v>-2.674306626979909E-09</v>
      </c>
      <c r="GL289" s="4">
        <v>7.257E-08</v>
      </c>
      <c r="GM289" s="4">
        <v>4.09776235307</v>
      </c>
      <c r="GN289" s="4">
        <v>326.8681209489</v>
      </c>
      <c r="GO289">
        <f t="shared" si="165"/>
        <v>-7.197227292430012E-08</v>
      </c>
      <c r="GP289">
        <f t="shared" si="166"/>
        <v>-7.197081832229555E-08</v>
      </c>
      <c r="GQ289">
        <f t="shared" si="167"/>
        <v>-7.19708183216015E-08</v>
      </c>
      <c r="GR289">
        <f t="shared" si="168"/>
        <v>-7.19708183216015E-08</v>
      </c>
    </row>
    <row r="290" spans="13:200" ht="12.75">
      <c r="M290" s="4">
        <v>5.59E-09</v>
      </c>
      <c r="N290" s="4">
        <v>1.81894804124</v>
      </c>
      <c r="O290" s="4">
        <v>17996.0311682222</v>
      </c>
      <c r="P290">
        <f t="shared" si="157"/>
        <v>-5.564193449737405E-09</v>
      </c>
      <c r="R290" s="4">
        <v>4.6E-10</v>
      </c>
      <c r="S290" s="4">
        <v>2.41369976086</v>
      </c>
      <c r="T290" s="4">
        <v>98068.5367163053</v>
      </c>
      <c r="U290">
        <f t="shared" si="158"/>
        <v>-9.887155358590804E-11</v>
      </c>
      <c r="BP290" s="4">
        <v>1.73E-09</v>
      </c>
      <c r="BQ290" s="4">
        <v>3.13887234973</v>
      </c>
      <c r="BR290" s="4">
        <v>6179.9830757728</v>
      </c>
      <c r="BS290">
        <f t="shared" si="159"/>
        <v>1.578716016053301E-09</v>
      </c>
      <c r="BU290" s="4">
        <v>1.9E-10</v>
      </c>
      <c r="BV290" s="4">
        <v>4.71432851499</v>
      </c>
      <c r="BW290" s="4">
        <v>77690.7595057384</v>
      </c>
      <c r="BX290">
        <f t="shared" si="160"/>
        <v>1.4937642857072643E-10</v>
      </c>
      <c r="CT290" s="4">
        <v>3.44E-09</v>
      </c>
      <c r="CU290" s="4">
        <v>1.4893099727</v>
      </c>
      <c r="CV290" s="4">
        <v>166.5680400911</v>
      </c>
      <c r="CW290">
        <f t="shared" si="161"/>
        <v>1.8341389280928311E-09</v>
      </c>
      <c r="CX290">
        <f t="shared" si="162"/>
        <v>1.8343708652660748E-09</v>
      </c>
      <c r="CY290">
        <f t="shared" si="163"/>
        <v>1.8343708653765756E-09</v>
      </c>
      <c r="CZ290">
        <f t="shared" si="164"/>
        <v>1.8343708653765756E-09</v>
      </c>
      <c r="GL290" s="4">
        <v>8.384E-08</v>
      </c>
      <c r="GM290" s="4">
        <v>5.49363770202</v>
      </c>
      <c r="GN290" s="4">
        <v>532.6117264014</v>
      </c>
      <c r="GO290">
        <f t="shared" si="165"/>
        <v>-1.9162705157672348E-09</v>
      </c>
      <c r="GP290">
        <f t="shared" si="166"/>
        <v>-1.9376308025416914E-09</v>
      </c>
      <c r="GQ290">
        <f t="shared" si="167"/>
        <v>-1.9376308126805033E-09</v>
      </c>
      <c r="GR290">
        <f t="shared" si="168"/>
        <v>-1.9376308126805033E-09</v>
      </c>
    </row>
    <row r="291" spans="13:200" ht="12.75">
      <c r="M291" s="4">
        <v>4.37E-09</v>
      </c>
      <c r="N291" s="4">
        <v>2.28625594435</v>
      </c>
      <c r="O291" s="4">
        <v>6303.8512454838</v>
      </c>
      <c r="P291">
        <f t="shared" si="157"/>
        <v>7.96251200558463E-10</v>
      </c>
      <c r="R291" s="4">
        <v>4.4E-10</v>
      </c>
      <c r="S291" s="4">
        <v>0.80750593746</v>
      </c>
      <c r="T291" s="4">
        <v>167283.761587665</v>
      </c>
      <c r="U291">
        <f t="shared" si="158"/>
        <v>-2.12609083519809E-10</v>
      </c>
      <c r="BP291" s="4">
        <v>1.57E-09</v>
      </c>
      <c r="BQ291" s="4">
        <v>3.62822058179</v>
      </c>
      <c r="BR291" s="4">
        <v>18451.0785465659</v>
      </c>
      <c r="BS291">
        <f t="shared" si="159"/>
        <v>-1.4255108036279511E-09</v>
      </c>
      <c r="BU291" s="4">
        <v>1.9E-10</v>
      </c>
      <c r="BV291" s="4">
        <v>2.54227398241</v>
      </c>
      <c r="BW291" s="4">
        <v>77736.7834305024</v>
      </c>
      <c r="BX291">
        <f t="shared" si="160"/>
        <v>1.8071531474568489E-10</v>
      </c>
      <c r="CT291" s="4">
        <v>2.66E-09</v>
      </c>
      <c r="CU291" s="4">
        <v>0.63672427386</v>
      </c>
      <c r="CV291" s="4">
        <v>79.1868325824</v>
      </c>
      <c r="CW291">
        <f t="shared" si="161"/>
        <v>-4.928897932984661E-10</v>
      </c>
      <c r="CX291">
        <f t="shared" si="162"/>
        <v>-4.927907536152588E-10</v>
      </c>
      <c r="CY291">
        <f t="shared" si="163"/>
        <v>-4.927907535683055E-10</v>
      </c>
      <c r="CZ291">
        <f t="shared" si="164"/>
        <v>-4.927907535683055E-10</v>
      </c>
      <c r="GL291" s="4">
        <v>7.471E-08</v>
      </c>
      <c r="GM291" s="4">
        <v>4.62144262894</v>
      </c>
      <c r="GN291" s="4">
        <v>526.9826521089</v>
      </c>
      <c r="GO291">
        <f t="shared" si="165"/>
        <v>1.1481470518048402E-08</v>
      </c>
      <c r="GP291">
        <f t="shared" si="166"/>
        <v>1.1462855933818624E-08</v>
      </c>
      <c r="GQ291">
        <f t="shared" si="167"/>
        <v>1.1462855924955644E-08</v>
      </c>
      <c r="GR291">
        <f t="shared" si="168"/>
        <v>1.1462855924955644E-08</v>
      </c>
    </row>
    <row r="292" spans="13:200" ht="12.75">
      <c r="M292" s="4">
        <v>5.18E-09</v>
      </c>
      <c r="N292" s="4">
        <v>4.86069178322</v>
      </c>
      <c r="O292" s="4">
        <v>20597.2439630412</v>
      </c>
      <c r="P292">
        <f t="shared" si="157"/>
        <v>4.143918032019539E-09</v>
      </c>
      <c r="R292" s="4">
        <v>4.5E-10</v>
      </c>
      <c r="S292" s="4">
        <v>4.39613584445</v>
      </c>
      <c r="T292" s="4">
        <v>433.7117378768</v>
      </c>
      <c r="U292">
        <f t="shared" si="158"/>
        <v>-4.494875442455192E-10</v>
      </c>
      <c r="BP292" s="4">
        <v>1.57E-09</v>
      </c>
      <c r="BQ292" s="4">
        <v>4.67695912235</v>
      </c>
      <c r="BR292" s="4">
        <v>6709.6740408674</v>
      </c>
      <c r="BS292">
        <f t="shared" si="159"/>
        <v>1.2851799167670644E-09</v>
      </c>
      <c r="BU292" s="4">
        <v>2E-10</v>
      </c>
      <c r="BV292" s="4">
        <v>5.91915117116</v>
      </c>
      <c r="BW292" s="4">
        <v>48739.859897083</v>
      </c>
      <c r="BX292">
        <f t="shared" si="160"/>
        <v>-1.6573393214715334E-11</v>
      </c>
      <c r="CT292" s="4">
        <v>2.68E-09</v>
      </c>
      <c r="CU292" s="4">
        <v>5.02354540478</v>
      </c>
      <c r="CV292" s="4">
        <v>377.4194549743</v>
      </c>
      <c r="CW292">
        <f t="shared" si="161"/>
        <v>-2.405523078941277E-10</v>
      </c>
      <c r="CX292">
        <f t="shared" si="162"/>
        <v>-2.400702869727785E-10</v>
      </c>
      <c r="CY292">
        <f t="shared" si="163"/>
        <v>-2.400702867433659E-10</v>
      </c>
      <c r="CZ292">
        <f t="shared" si="164"/>
        <v>-2.400702867433659E-10</v>
      </c>
      <c r="GL292" s="4">
        <v>7.5E-08</v>
      </c>
      <c r="GM292" s="4">
        <v>0.61545750834</v>
      </c>
      <c r="GN292" s="4">
        <v>485.9288551643</v>
      </c>
      <c r="GO292">
        <f t="shared" si="165"/>
        <v>-6.260700042601968E-08</v>
      </c>
      <c r="GP292">
        <f t="shared" si="166"/>
        <v>-6.259739719168653E-08</v>
      </c>
      <c r="GQ292">
        <f t="shared" si="167"/>
        <v>-6.259739718712155E-08</v>
      </c>
      <c r="GR292">
        <f t="shared" si="168"/>
        <v>-6.259739718712155E-08</v>
      </c>
    </row>
    <row r="293" spans="13:200" ht="12.75">
      <c r="M293" s="4">
        <v>4.24E-09</v>
      </c>
      <c r="N293" s="4">
        <v>6.23520018693</v>
      </c>
      <c r="O293" s="4">
        <v>6489.2613984286</v>
      </c>
      <c r="P293">
        <f t="shared" si="157"/>
        <v>8.671997527980775E-10</v>
      </c>
      <c r="R293" s="4">
        <v>4.4E-10</v>
      </c>
      <c r="S293" s="4">
        <v>2.57358208785</v>
      </c>
      <c r="T293" s="4">
        <v>12964.300703391</v>
      </c>
      <c r="U293">
        <f t="shared" si="158"/>
        <v>3.588896024570777E-10</v>
      </c>
      <c r="BP293" s="4">
        <v>1.46E-09</v>
      </c>
      <c r="BQ293" s="4">
        <v>3.09506069735</v>
      </c>
      <c r="BR293" s="4">
        <v>4907.3020501456</v>
      </c>
      <c r="BS293">
        <f t="shared" si="159"/>
        <v>-1.3984933835126328E-09</v>
      </c>
      <c r="CT293" s="4">
        <v>3.08E-09</v>
      </c>
      <c r="CU293" s="4">
        <v>1.50185265748</v>
      </c>
      <c r="CV293" s="4">
        <v>77.2292791221</v>
      </c>
      <c r="CW293">
        <f t="shared" si="161"/>
        <v>2.597763891137818E-09</v>
      </c>
      <c r="CX293">
        <f t="shared" si="162"/>
        <v>2.5977027444509253E-09</v>
      </c>
      <c r="CY293">
        <f t="shared" si="163"/>
        <v>2.5977027444219533E-09</v>
      </c>
      <c r="CZ293">
        <f t="shared" si="164"/>
        <v>2.5977027444219533E-09</v>
      </c>
      <c r="GL293" s="4">
        <v>7.716E-08</v>
      </c>
      <c r="GM293" s="4">
        <v>1.04880632264</v>
      </c>
      <c r="GN293" s="4">
        <v>525.2375469697</v>
      </c>
      <c r="GO293">
        <f t="shared" si="165"/>
        <v>-6.936491161409054E-08</v>
      </c>
      <c r="GP293">
        <f t="shared" si="166"/>
        <v>-6.935641601844882E-08</v>
      </c>
      <c r="GQ293">
        <f t="shared" si="167"/>
        <v>-6.935641601442016E-08</v>
      </c>
      <c r="GR293">
        <f t="shared" si="168"/>
        <v>-6.935641601442016E-08</v>
      </c>
    </row>
    <row r="294" spans="13:200" ht="12.75">
      <c r="M294" s="4">
        <v>5.18E-09</v>
      </c>
      <c r="N294" s="4">
        <v>6.17617826756</v>
      </c>
      <c r="O294" s="4">
        <v>0.2438174835</v>
      </c>
      <c r="P294">
        <f t="shared" si="157"/>
        <v>-2.422789068242416E-09</v>
      </c>
      <c r="R294" s="4">
        <v>4.6E-10</v>
      </c>
      <c r="S294" s="4">
        <v>0.26142733448</v>
      </c>
      <c r="T294" s="4">
        <v>11.0457002639</v>
      </c>
      <c r="U294">
        <f t="shared" si="158"/>
        <v>4.55644992986036E-10</v>
      </c>
      <c r="BP294" s="4">
        <v>1.65E-09</v>
      </c>
      <c r="BQ294" s="4">
        <v>2.2713912876</v>
      </c>
      <c r="BR294" s="4">
        <v>10660.6869350424</v>
      </c>
      <c r="BS294">
        <f t="shared" si="159"/>
        <v>1.597542338121918E-09</v>
      </c>
      <c r="CT294" s="4">
        <v>3.24E-09</v>
      </c>
      <c r="CU294" s="4">
        <v>5.30240189273</v>
      </c>
      <c r="CV294" s="4">
        <v>457.617679513</v>
      </c>
      <c r="CW294">
        <f t="shared" si="161"/>
        <v>1.0148811911345612E-09</v>
      </c>
      <c r="CX294">
        <f t="shared" si="162"/>
        <v>1.0155548922320457E-09</v>
      </c>
      <c r="CY294">
        <f t="shared" si="163"/>
        <v>1.015554892551048E-09</v>
      </c>
      <c r="CZ294">
        <f t="shared" si="164"/>
        <v>1.015554892551048E-09</v>
      </c>
      <c r="GL294" s="4">
        <v>8.504E-08</v>
      </c>
      <c r="GM294" s="4">
        <v>2.79350586429</v>
      </c>
      <c r="GN294" s="4">
        <v>10139.988420352</v>
      </c>
      <c r="GO294">
        <f t="shared" si="165"/>
        <v>7.36656332304092E-08</v>
      </c>
      <c r="GP294">
        <f t="shared" si="166"/>
        <v>7.38709029330139E-08</v>
      </c>
      <c r="GQ294">
        <f t="shared" si="167"/>
        <v>7.387090302987806E-08</v>
      </c>
      <c r="GR294">
        <f t="shared" si="168"/>
        <v>7.387090302987806E-08</v>
      </c>
    </row>
    <row r="295" spans="13:200" ht="12.75">
      <c r="M295" s="4">
        <v>4.04E-09</v>
      </c>
      <c r="N295" s="4">
        <v>5.72804304258</v>
      </c>
      <c r="O295" s="4">
        <v>5642.1982426092</v>
      </c>
      <c r="P295">
        <f t="shared" si="157"/>
        <v>1.4024583908058846E-09</v>
      </c>
      <c r="R295" s="4">
        <v>4.5E-10</v>
      </c>
      <c r="S295" s="4">
        <v>2.46230645202</v>
      </c>
      <c r="T295" s="4">
        <v>51868.2486621788</v>
      </c>
      <c r="U295">
        <f t="shared" si="158"/>
        <v>3.9084062451146647E-10</v>
      </c>
      <c r="BP295" s="4">
        <v>2.01E-09</v>
      </c>
      <c r="BQ295" s="4">
        <v>1.67701267433</v>
      </c>
      <c r="BR295" s="4">
        <v>2107.0345075424</v>
      </c>
      <c r="BS295">
        <f t="shared" si="159"/>
        <v>-1.849886444954869E-09</v>
      </c>
      <c r="CT295" s="4">
        <v>2.65E-09</v>
      </c>
      <c r="CU295" s="4">
        <v>1.087366328</v>
      </c>
      <c r="CV295" s="4">
        <v>450.4559484024</v>
      </c>
      <c r="CW295">
        <f t="shared" si="161"/>
        <v>-1.599670145120567E-09</v>
      </c>
      <c r="CX295">
        <f t="shared" si="162"/>
        <v>-1.6001254655901376E-09</v>
      </c>
      <c r="CY295">
        <f t="shared" si="163"/>
        <v>-1.6001254658072318E-09</v>
      </c>
      <c r="CZ295">
        <f t="shared" si="164"/>
        <v>-1.6001254658072318E-09</v>
      </c>
      <c r="GL295" s="4">
        <v>7.466E-08</v>
      </c>
      <c r="GM295" s="4">
        <v>5.07942174095</v>
      </c>
      <c r="GN295" s="4">
        <v>157.6399519819</v>
      </c>
      <c r="GO295">
        <f t="shared" si="165"/>
        <v>6.061088993238046E-08</v>
      </c>
      <c r="GP295">
        <f t="shared" si="166"/>
        <v>6.061417791812676E-08</v>
      </c>
      <c r="GQ295">
        <f t="shared" si="167"/>
        <v>6.06141779196828E-08</v>
      </c>
      <c r="GR295">
        <f t="shared" si="168"/>
        <v>6.06141779196828E-08</v>
      </c>
    </row>
    <row r="296" spans="13:200" ht="12.75">
      <c r="M296" s="4">
        <v>4.58E-09</v>
      </c>
      <c r="N296" s="4">
        <v>1.34117773915</v>
      </c>
      <c r="O296" s="4">
        <v>6287.0080032545</v>
      </c>
      <c r="P296">
        <f t="shared" si="157"/>
        <v>-4.558429665322856E-09</v>
      </c>
      <c r="R296" s="4">
        <v>4.8E-10</v>
      </c>
      <c r="S296" s="4">
        <v>0.89551707131</v>
      </c>
      <c r="T296" s="4">
        <v>56600.2792895222</v>
      </c>
      <c r="U296">
        <f t="shared" si="158"/>
        <v>4.583373542749771E-10</v>
      </c>
      <c r="BP296" s="4">
        <v>1.44E-09</v>
      </c>
      <c r="BQ296" s="4">
        <v>3.96947747592</v>
      </c>
      <c r="BR296" s="4">
        <v>6019.9919266186</v>
      </c>
      <c r="BS296">
        <f t="shared" si="159"/>
        <v>1.1755337892242188E-09</v>
      </c>
      <c r="CT296" s="4">
        <v>2.64E-09</v>
      </c>
      <c r="CU296" s="4">
        <v>0.83337660655</v>
      </c>
      <c r="CV296" s="4">
        <v>488.3765357191</v>
      </c>
      <c r="CW296">
        <f t="shared" si="161"/>
        <v>-1.2053569741977888E-09</v>
      </c>
      <c r="CX296">
        <f t="shared" si="162"/>
        <v>-1.2048080897737618E-09</v>
      </c>
      <c r="CY296">
        <f t="shared" si="163"/>
        <v>-1.2048080895131152E-09</v>
      </c>
      <c r="CZ296">
        <f t="shared" si="164"/>
        <v>-1.2048080895131152E-09</v>
      </c>
      <c r="GL296" s="4">
        <v>7.186E-08</v>
      </c>
      <c r="GM296" s="4">
        <v>6.22833818429</v>
      </c>
      <c r="GN296" s="4">
        <v>77.2292791221</v>
      </c>
      <c r="GO296">
        <f t="shared" si="165"/>
        <v>-3.7747836217195085E-08</v>
      </c>
      <c r="GP296">
        <f t="shared" si="166"/>
        <v>-3.775009571689959E-08</v>
      </c>
      <c r="GQ296">
        <f t="shared" si="167"/>
        <v>-3.775009571797012E-08</v>
      </c>
      <c r="GR296">
        <f t="shared" si="168"/>
        <v>-3.775009571797012E-08</v>
      </c>
    </row>
    <row r="297" spans="13:200" ht="12.75">
      <c r="M297" s="4">
        <v>5.48E-09</v>
      </c>
      <c r="N297" s="4">
        <v>5.6845445832</v>
      </c>
      <c r="O297" s="4">
        <v>155427.54293624</v>
      </c>
      <c r="P297">
        <f t="shared" si="157"/>
        <v>-4.555232005855321E-09</v>
      </c>
      <c r="R297" s="4">
        <v>5.7E-10</v>
      </c>
      <c r="S297" s="4">
        <v>1.8641670701</v>
      </c>
      <c r="T297" s="4">
        <v>25287.7237993998</v>
      </c>
      <c r="U297">
        <f t="shared" si="158"/>
        <v>-3.427130049941789E-10</v>
      </c>
      <c r="BP297" s="4">
        <v>1.71E-09</v>
      </c>
      <c r="BQ297" s="4">
        <v>5.91302216729</v>
      </c>
      <c r="BR297" s="4">
        <v>6058.7310542895</v>
      </c>
      <c r="BS297">
        <f t="shared" si="159"/>
        <v>1.3050208481252634E-09</v>
      </c>
      <c r="CT297" s="4">
        <v>2.9E-09</v>
      </c>
      <c r="CU297" s="4">
        <v>1.80003152563</v>
      </c>
      <c r="CV297" s="4">
        <v>101.8689339412</v>
      </c>
      <c r="CW297">
        <f t="shared" si="161"/>
        <v>-2.4899107089120563E-09</v>
      </c>
      <c r="CX297">
        <f t="shared" si="162"/>
        <v>-2.4899831715030546E-09</v>
      </c>
      <c r="CY297">
        <f t="shared" si="163"/>
        <v>-2.4899831715375323E-09</v>
      </c>
      <c r="CZ297">
        <f t="shared" si="164"/>
        <v>-2.4899831715375323E-09</v>
      </c>
      <c r="GL297" s="4">
        <v>7.784E-08</v>
      </c>
      <c r="GM297" s="4">
        <v>1.89308880453</v>
      </c>
      <c r="GN297" s="4">
        <v>984.6003316219</v>
      </c>
      <c r="GO297">
        <f t="shared" si="165"/>
        <v>-2.6037846464658398E-08</v>
      </c>
      <c r="GP297">
        <f t="shared" si="166"/>
        <v>-2.607240209733484E-08</v>
      </c>
      <c r="GQ297">
        <f t="shared" si="167"/>
        <v>-2.607240211374444E-08</v>
      </c>
      <c r="GR297">
        <f t="shared" si="168"/>
        <v>-2.607240211374444E-08</v>
      </c>
    </row>
    <row r="298" spans="13:200" ht="12.75">
      <c r="M298" s="4">
        <v>5.47E-09</v>
      </c>
      <c r="N298" s="4">
        <v>1.03391472061</v>
      </c>
      <c r="O298" s="4">
        <v>3646.3503773544</v>
      </c>
      <c r="P298">
        <f t="shared" si="157"/>
        <v>-4.704856892716721E-09</v>
      </c>
      <c r="R298" s="4">
        <v>4.2E-10</v>
      </c>
      <c r="S298" s="4">
        <v>5.26377513431</v>
      </c>
      <c r="T298" s="4">
        <v>26084.0218062162</v>
      </c>
      <c r="U298">
        <f t="shared" si="158"/>
        <v>-2.0629880595211774E-10</v>
      </c>
      <c r="BP298" s="4">
        <v>1.44E-09</v>
      </c>
      <c r="BQ298" s="4">
        <v>2.1315565512</v>
      </c>
      <c r="BR298" s="4">
        <v>26084.0218062162</v>
      </c>
      <c r="BS298">
        <f t="shared" si="159"/>
        <v>7.190370033405619E-10</v>
      </c>
      <c r="CT298" s="4">
        <v>2.62E-09</v>
      </c>
      <c r="CU298" s="4">
        <v>2.3039000336</v>
      </c>
      <c r="CV298" s="4">
        <v>494.7393231945</v>
      </c>
      <c r="CW298">
        <f t="shared" si="161"/>
        <v>-2.5306757289497954E-09</v>
      </c>
      <c r="CX298">
        <f t="shared" si="162"/>
        <v>-2.5305150922268003E-09</v>
      </c>
      <c r="CY298">
        <f t="shared" si="163"/>
        <v>-2.530515092150237E-09</v>
      </c>
      <c r="CZ298">
        <f t="shared" si="164"/>
        <v>-2.530515092150237E-09</v>
      </c>
      <c r="GL298" s="4">
        <v>6.513E-08</v>
      </c>
      <c r="GM298" s="4">
        <v>0.07498932215</v>
      </c>
      <c r="GN298" s="4">
        <v>79.889407998</v>
      </c>
      <c r="GO298">
        <f t="shared" si="165"/>
        <v>-1.8457980933999057E-08</v>
      </c>
      <c r="GP298">
        <f t="shared" si="166"/>
        <v>-1.8455593388302775E-08</v>
      </c>
      <c r="GQ298">
        <f t="shared" si="167"/>
        <v>-1.845559338717373E-08</v>
      </c>
      <c r="GR298">
        <f t="shared" si="168"/>
        <v>-1.845559338717373E-08</v>
      </c>
    </row>
    <row r="299" spans="13:200" ht="12.75">
      <c r="M299" s="4">
        <v>4.28E-09</v>
      </c>
      <c r="N299" s="4">
        <v>4.69800981138</v>
      </c>
      <c r="O299" s="4">
        <v>846.0828347512</v>
      </c>
      <c r="P299">
        <f t="shared" si="157"/>
        <v>-4.278394685583537E-09</v>
      </c>
      <c r="R299" s="4">
        <v>4.9E-10</v>
      </c>
      <c r="S299" s="4">
        <v>3.17757670611</v>
      </c>
      <c r="T299" s="4">
        <v>6303.8512454838</v>
      </c>
      <c r="U299">
        <f t="shared" si="158"/>
        <v>-3.1868771712891885E-10</v>
      </c>
      <c r="BP299" s="4">
        <v>1.51E-09</v>
      </c>
      <c r="BQ299" s="4">
        <v>0.67417383554</v>
      </c>
      <c r="BR299" s="4">
        <v>2388.8940204492</v>
      </c>
      <c r="BS299">
        <f t="shared" si="159"/>
        <v>-1.4688160404088611E-09</v>
      </c>
      <c r="CT299" s="4">
        <v>3.25E-09</v>
      </c>
      <c r="CU299" s="4">
        <v>5.52669889053</v>
      </c>
      <c r="CV299" s="4">
        <v>441.2672278623</v>
      </c>
      <c r="CW299">
        <f t="shared" si="161"/>
        <v>3.074160553390991E-09</v>
      </c>
      <c r="CX299">
        <f t="shared" si="162"/>
        <v>3.0743831340468103E-09</v>
      </c>
      <c r="CY299">
        <f t="shared" si="163"/>
        <v>3.074383134152725E-09</v>
      </c>
      <c r="CZ299">
        <f t="shared" si="164"/>
        <v>3.074383134152725E-09</v>
      </c>
      <c r="GL299" s="4">
        <v>6.077E-08</v>
      </c>
      <c r="GM299" s="4">
        <v>2.96673519667</v>
      </c>
      <c r="GN299" s="4">
        <v>36.6967470393</v>
      </c>
      <c r="GO299">
        <f t="shared" si="165"/>
        <v>-2.257691829500844E-10</v>
      </c>
      <c r="GP299">
        <f t="shared" si="166"/>
        <v>-2.2683620554928827E-10</v>
      </c>
      <c r="GQ299">
        <f t="shared" si="167"/>
        <v>-2.2683620605362344E-10</v>
      </c>
      <c r="GR299">
        <f t="shared" si="168"/>
        <v>-2.2683620605362344E-10</v>
      </c>
    </row>
    <row r="300" spans="13:200" ht="12.75">
      <c r="M300" s="4">
        <v>4.13E-09</v>
      </c>
      <c r="N300" s="4">
        <v>6.02520699406</v>
      </c>
      <c r="O300" s="4">
        <v>6279.4854213396</v>
      </c>
      <c r="P300">
        <f t="shared" si="157"/>
        <v>2.1862868758746287E-09</v>
      </c>
      <c r="R300" s="4">
        <v>5.2E-10</v>
      </c>
      <c r="S300" s="4">
        <v>3.65266055509</v>
      </c>
      <c r="T300" s="4">
        <v>7872.1487452752</v>
      </c>
      <c r="U300">
        <f t="shared" si="158"/>
        <v>-2.727529850240142E-10</v>
      </c>
      <c r="BP300" s="4">
        <v>1.89E-09</v>
      </c>
      <c r="BQ300" s="4">
        <v>5.07122281033</v>
      </c>
      <c r="BR300" s="4">
        <v>263.0839233728</v>
      </c>
      <c r="BS300">
        <f t="shared" si="159"/>
        <v>1.0656339782744863E-09</v>
      </c>
      <c r="CT300" s="4">
        <v>2.54E-09</v>
      </c>
      <c r="CU300" s="4">
        <v>0.02963623277</v>
      </c>
      <c r="CV300" s="4">
        <v>117.36805233</v>
      </c>
      <c r="CW300">
        <f t="shared" si="161"/>
        <v>-2.296695283142072E-09</v>
      </c>
      <c r="CX300">
        <f t="shared" si="162"/>
        <v>-2.2967561994440973E-09</v>
      </c>
      <c r="CY300">
        <f t="shared" si="163"/>
        <v>-2.2967561994729526E-09</v>
      </c>
      <c r="CZ300">
        <f t="shared" si="164"/>
        <v>-2.2967561994729526E-09</v>
      </c>
      <c r="GL300" s="4">
        <v>7.706E-08</v>
      </c>
      <c r="GM300" s="4">
        <v>5.7063258079</v>
      </c>
      <c r="GN300" s="4">
        <v>209.106309744</v>
      </c>
      <c r="GO300">
        <f t="shared" si="165"/>
        <v>-3.6530580762325235E-08</v>
      </c>
      <c r="GP300">
        <f t="shared" si="166"/>
        <v>-3.6537369227813435E-08</v>
      </c>
      <c r="GQ300">
        <f t="shared" si="167"/>
        <v>-3.6537369231037613E-08</v>
      </c>
      <c r="GR300">
        <f t="shared" si="168"/>
        <v>-3.6537369231037613E-08</v>
      </c>
    </row>
    <row r="301" spans="13:200" ht="12.75">
      <c r="M301" s="4">
        <v>5.34E-09</v>
      </c>
      <c r="N301" s="4">
        <v>3.03030638223</v>
      </c>
      <c r="O301" s="4">
        <v>66567.4858652542</v>
      </c>
      <c r="P301">
        <f t="shared" si="157"/>
        <v>4.654275905009605E-09</v>
      </c>
      <c r="R301" s="4">
        <v>4E-10</v>
      </c>
      <c r="S301" s="4">
        <v>1.81891629936</v>
      </c>
      <c r="T301" s="4">
        <v>34596.3646546524</v>
      </c>
      <c r="U301">
        <f t="shared" si="158"/>
        <v>2.7664418500688805E-11</v>
      </c>
      <c r="BP301" s="4">
        <v>1.46E-09</v>
      </c>
      <c r="BQ301" s="4">
        <v>5.10373877968</v>
      </c>
      <c r="BR301" s="4">
        <v>10770.8932562618</v>
      </c>
      <c r="BS301">
        <f t="shared" si="159"/>
        <v>6.633033504805111E-10</v>
      </c>
      <c r="CT301" s="4">
        <v>3E-09</v>
      </c>
      <c r="CU301" s="4">
        <v>0.1743570554</v>
      </c>
      <c r="CV301" s="4">
        <v>252.9166037841</v>
      </c>
      <c r="CW301">
        <f t="shared" si="161"/>
        <v>2.992660444975787E-09</v>
      </c>
      <c r="CX301">
        <f t="shared" si="162"/>
        <v>2.9926858024928525E-09</v>
      </c>
      <c r="CY301">
        <f t="shared" si="163"/>
        <v>2.9926858025048963E-09</v>
      </c>
      <c r="CZ301">
        <f t="shared" si="164"/>
        <v>2.9926858025048963E-09</v>
      </c>
      <c r="GL301" s="4">
        <v>7.265E-08</v>
      </c>
      <c r="GM301" s="4">
        <v>4.94483532589</v>
      </c>
      <c r="GN301" s="4">
        <v>131.4039498699</v>
      </c>
      <c r="GO301">
        <f t="shared" si="165"/>
        <v>-7.217686599409313E-08</v>
      </c>
      <c r="GP301">
        <f t="shared" si="166"/>
        <v>-7.217634539438662E-08</v>
      </c>
      <c r="GQ301">
        <f t="shared" si="167"/>
        <v>-7.217634539413992E-08</v>
      </c>
      <c r="GR301">
        <f t="shared" si="168"/>
        <v>-7.217634539413992E-08</v>
      </c>
    </row>
    <row r="302" spans="13:200" ht="12.75">
      <c r="M302" s="4">
        <v>3.83E-09</v>
      </c>
      <c r="N302" s="4">
        <v>1.49056949125</v>
      </c>
      <c r="O302" s="4">
        <v>19800.9459562248</v>
      </c>
      <c r="P302">
        <f t="shared" si="157"/>
        <v>-3.3874028082835746E-09</v>
      </c>
      <c r="R302" s="4">
        <v>4.3E-10</v>
      </c>
      <c r="S302" s="4">
        <v>1.94164978061</v>
      </c>
      <c r="T302" s="4">
        <v>1903.4368125012</v>
      </c>
      <c r="U302">
        <f t="shared" si="158"/>
        <v>2.0533031296032149E-10</v>
      </c>
      <c r="BP302" s="4">
        <v>1.87E-09</v>
      </c>
      <c r="BQ302" s="4">
        <v>1.23915444627</v>
      </c>
      <c r="BR302" s="4">
        <v>19402.7969528166</v>
      </c>
      <c r="BS302">
        <f t="shared" si="159"/>
        <v>-6.999115072787179E-10</v>
      </c>
      <c r="CT302" s="4">
        <v>3.15E-09</v>
      </c>
      <c r="CU302" s="4">
        <v>5.3488501304</v>
      </c>
      <c r="CV302" s="4">
        <v>183.7640795093</v>
      </c>
      <c r="CW302">
        <f t="shared" si="161"/>
        <v>2.303672134607653E-09</v>
      </c>
      <c r="CX302">
        <f t="shared" si="162"/>
        <v>2.3034832246925934E-09</v>
      </c>
      <c r="CY302">
        <f t="shared" si="163"/>
        <v>2.3034832246027033E-09</v>
      </c>
      <c r="CZ302">
        <f t="shared" si="164"/>
        <v>2.3034832246027033E-09</v>
      </c>
      <c r="GL302" s="4">
        <v>6.984E-08</v>
      </c>
      <c r="GM302" s="4">
        <v>2.53239305821</v>
      </c>
      <c r="GN302" s="4">
        <v>497.1870037493</v>
      </c>
      <c r="GO302">
        <f t="shared" si="165"/>
        <v>-5.0388375771161564E-08</v>
      </c>
      <c r="GP302">
        <f t="shared" si="166"/>
        <v>-5.037687002375636E-08</v>
      </c>
      <c r="GQ302">
        <f t="shared" si="167"/>
        <v>-5.037687001830116E-08</v>
      </c>
      <c r="GR302">
        <f t="shared" si="168"/>
        <v>-5.037687001830116E-08</v>
      </c>
    </row>
    <row r="303" spans="13:200" ht="12.75">
      <c r="M303" s="4">
        <v>4.1E-09</v>
      </c>
      <c r="N303" s="4">
        <v>5.28319622279</v>
      </c>
      <c r="O303" s="4">
        <v>18451.0785465659</v>
      </c>
      <c r="P303">
        <f t="shared" si="157"/>
        <v>-1.3989705053561574E-09</v>
      </c>
      <c r="R303" s="4">
        <v>4.1E-10</v>
      </c>
      <c r="S303" s="4">
        <v>0.74461854136</v>
      </c>
      <c r="T303" s="4">
        <v>23937.856389741</v>
      </c>
      <c r="U303">
        <f t="shared" si="158"/>
        <v>2.664902599052902E-10</v>
      </c>
      <c r="BP303" s="4">
        <v>1.74E-09</v>
      </c>
      <c r="BQ303" s="4">
        <v>0.08407293391</v>
      </c>
      <c r="BR303" s="4">
        <v>9380.959672717197</v>
      </c>
      <c r="BS303">
        <f t="shared" si="159"/>
        <v>1.6294736179526793E-09</v>
      </c>
      <c r="CT303" s="4">
        <v>3.13E-09</v>
      </c>
      <c r="CU303" s="4">
        <v>5.45945846595</v>
      </c>
      <c r="CV303" s="4">
        <v>13.4933808187</v>
      </c>
      <c r="CW303">
        <f t="shared" si="161"/>
        <v>-1.1712783029516205E-09</v>
      </c>
      <c r="CX303">
        <f t="shared" si="162"/>
        <v>-1.1712970427612661E-09</v>
      </c>
      <c r="CY303">
        <f t="shared" si="163"/>
        <v>-1.1712970427701757E-09</v>
      </c>
      <c r="CZ303">
        <f t="shared" si="164"/>
        <v>-1.1712970427701757E-09</v>
      </c>
      <c r="GL303" s="4">
        <v>7.824E-08</v>
      </c>
      <c r="GM303" s="4">
        <v>2.31462643851</v>
      </c>
      <c r="GN303" s="4">
        <v>513.079881013</v>
      </c>
      <c r="GO303">
        <f t="shared" si="165"/>
        <v>6.072165769564847E-08</v>
      </c>
      <c r="GP303">
        <f t="shared" si="166"/>
        <v>6.073376850566713E-08</v>
      </c>
      <c r="GQ303">
        <f t="shared" si="167"/>
        <v>6.073376851140926E-08</v>
      </c>
      <c r="GR303">
        <f t="shared" si="168"/>
        <v>6.073376851140926E-08</v>
      </c>
    </row>
    <row r="304" spans="13:200" ht="12.75">
      <c r="M304" s="4">
        <v>3.52E-09</v>
      </c>
      <c r="N304" s="4">
        <v>4.68891600359</v>
      </c>
      <c r="O304" s="4">
        <v>4907.3020501456</v>
      </c>
      <c r="P304">
        <f t="shared" si="157"/>
        <v>-9.329158417761675E-10</v>
      </c>
      <c r="R304" s="4">
        <v>4.8E-10</v>
      </c>
      <c r="S304" s="4">
        <v>6.26034008181</v>
      </c>
      <c r="T304" s="4">
        <v>28286.9904848612</v>
      </c>
      <c r="U304">
        <f t="shared" si="158"/>
        <v>-2.994595982229993E-10</v>
      </c>
      <c r="BP304" s="4">
        <v>1.37E-09</v>
      </c>
      <c r="BQ304" s="4">
        <v>1.26247412309</v>
      </c>
      <c r="BR304" s="4">
        <v>12566.2190102856</v>
      </c>
      <c r="BS304">
        <f t="shared" si="159"/>
        <v>-1.532606766980788E-10</v>
      </c>
      <c r="CT304" s="4">
        <v>3.06E-09</v>
      </c>
      <c r="CU304" s="4">
        <v>5.23085809622</v>
      </c>
      <c r="CV304" s="4">
        <v>45.2465826386</v>
      </c>
      <c r="CW304">
        <f t="shared" si="161"/>
        <v>4.977382742654627E-10</v>
      </c>
      <c r="CX304">
        <f t="shared" si="162"/>
        <v>4.978036390112037E-10</v>
      </c>
      <c r="CY304">
        <f t="shared" si="163"/>
        <v>4.978036390422676E-10</v>
      </c>
      <c r="CZ304">
        <f t="shared" si="164"/>
        <v>4.978036390422676E-10</v>
      </c>
      <c r="GL304" s="4">
        <v>7.175E-08</v>
      </c>
      <c r="GM304" s="4">
        <v>3.69203633127</v>
      </c>
      <c r="GN304" s="4">
        <v>524.0137066923</v>
      </c>
      <c r="GO304">
        <f t="shared" si="165"/>
        <v>-5.97792726267659E-08</v>
      </c>
      <c r="GP304">
        <f t="shared" si="166"/>
        <v>-5.976932187344297E-08</v>
      </c>
      <c r="GQ304">
        <f t="shared" si="167"/>
        <v>-5.976932186871356E-08</v>
      </c>
      <c r="GR304">
        <f t="shared" si="168"/>
        <v>-5.976932186871356E-08</v>
      </c>
    </row>
    <row r="305" spans="13:200" ht="12.75">
      <c r="M305" s="4">
        <v>4.8E-09</v>
      </c>
      <c r="N305" s="4">
        <v>5.36572651091</v>
      </c>
      <c r="O305" s="4">
        <v>348.924420448</v>
      </c>
      <c r="P305">
        <f t="shared" si="157"/>
        <v>-3.9008892176746625E-09</v>
      </c>
      <c r="R305" s="4">
        <v>4.5E-10</v>
      </c>
      <c r="S305" s="4">
        <v>5.4557501753</v>
      </c>
      <c r="T305" s="4">
        <v>60530.4889857418</v>
      </c>
      <c r="U305">
        <f t="shared" si="158"/>
        <v>-1.7830743830962377E-10</v>
      </c>
      <c r="BP305" s="4">
        <v>1.37E-09</v>
      </c>
      <c r="BQ305" s="4">
        <v>3.52826010842</v>
      </c>
      <c r="BR305" s="4">
        <v>639.897286314</v>
      </c>
      <c r="BS305">
        <f t="shared" si="159"/>
        <v>7.064969089723909E-10</v>
      </c>
      <c r="CT305" s="4">
        <v>2.37E-09</v>
      </c>
      <c r="CU305" s="4">
        <v>0.32676889138</v>
      </c>
      <c r="CV305" s="4">
        <v>208.8456773131</v>
      </c>
      <c r="CW305">
        <f t="shared" si="161"/>
        <v>1.4283186533206517E-09</v>
      </c>
      <c r="CX305">
        <f t="shared" si="162"/>
        <v>1.4285076336529961E-09</v>
      </c>
      <c r="CY305">
        <f t="shared" si="163"/>
        <v>1.4285076337424334E-09</v>
      </c>
      <c r="CZ305">
        <f t="shared" si="164"/>
        <v>1.4285076337424334E-09</v>
      </c>
      <c r="GL305" s="4">
        <v>6.855E-08</v>
      </c>
      <c r="GM305" s="4">
        <v>0.14076801572</v>
      </c>
      <c r="GN305" s="4">
        <v>283.6272758804</v>
      </c>
      <c r="GO305">
        <f t="shared" si="165"/>
        <v>5.65929667750049E-08</v>
      </c>
      <c r="GP305">
        <f t="shared" si="166"/>
        <v>5.6587716695636805E-08</v>
      </c>
      <c r="GQ305">
        <f t="shared" si="167"/>
        <v>5.658771669313842E-08</v>
      </c>
      <c r="GR305">
        <f t="shared" si="168"/>
        <v>5.658771669313842E-08</v>
      </c>
    </row>
    <row r="306" spans="13:200" ht="12.75">
      <c r="M306" s="4">
        <v>3.44E-09</v>
      </c>
      <c r="N306" s="4">
        <v>5.89157452896</v>
      </c>
      <c r="O306" s="4">
        <v>6546.1597733642</v>
      </c>
      <c r="P306">
        <f t="shared" si="157"/>
        <v>-7.369833279052752E-10</v>
      </c>
      <c r="R306" s="4">
        <v>4E-10</v>
      </c>
      <c r="S306" s="4">
        <v>2.92105728682</v>
      </c>
      <c r="T306" s="4">
        <v>21548.9623692918</v>
      </c>
      <c r="U306">
        <f t="shared" si="158"/>
        <v>3.773449222164602E-10</v>
      </c>
      <c r="BP306" s="4">
        <v>1.48E-09</v>
      </c>
      <c r="BQ306" s="4">
        <v>1.76124372592</v>
      </c>
      <c r="BR306" s="4">
        <v>5888.4499649322</v>
      </c>
      <c r="BS306">
        <f t="shared" si="159"/>
        <v>1.4512222394814528E-09</v>
      </c>
      <c r="CT306" s="4">
        <v>2.63E-09</v>
      </c>
      <c r="CU306" s="4">
        <v>2.66670785888</v>
      </c>
      <c r="CV306" s="4">
        <v>464.7312265138</v>
      </c>
      <c r="CW306">
        <f t="shared" si="161"/>
        <v>-4.480706200038278E-10</v>
      </c>
      <c r="CX306">
        <f t="shared" si="162"/>
        <v>-4.48646872688641E-10</v>
      </c>
      <c r="CY306">
        <f t="shared" si="163"/>
        <v>-4.486468729620426E-10</v>
      </c>
      <c r="CZ306">
        <f t="shared" si="164"/>
        <v>-4.486468729620426E-10</v>
      </c>
      <c r="GL306" s="4">
        <v>6.922E-08</v>
      </c>
      <c r="GM306" s="4">
        <v>3.36515011915</v>
      </c>
      <c r="GN306" s="4">
        <v>438.2982824457</v>
      </c>
      <c r="GO306">
        <f t="shared" si="165"/>
        <v>-6.904470263404187E-08</v>
      </c>
      <c r="GP306">
        <f t="shared" si="166"/>
        <v>-6.90436686564206E-08</v>
      </c>
      <c r="GQ306">
        <f t="shared" si="167"/>
        <v>-6.904366865592662E-08</v>
      </c>
      <c r="GR306">
        <f t="shared" si="168"/>
        <v>-6.904366865592662E-08</v>
      </c>
    </row>
    <row r="307" spans="13:200" ht="12.75">
      <c r="M307" s="4">
        <v>3.4E-09</v>
      </c>
      <c r="N307" s="4">
        <v>0.3755742644</v>
      </c>
      <c r="O307" s="4">
        <v>13119.7211028251</v>
      </c>
      <c r="P307">
        <f t="shared" si="157"/>
        <v>2.250830900626797E-09</v>
      </c>
      <c r="R307" s="4">
        <v>4E-10</v>
      </c>
      <c r="S307" s="4">
        <v>0.04502010161</v>
      </c>
      <c r="T307" s="4">
        <v>38526.574350872</v>
      </c>
      <c r="U307">
        <f t="shared" si="158"/>
        <v>-3.9846734582586956E-10</v>
      </c>
      <c r="BP307" s="4">
        <v>1.64E-09</v>
      </c>
      <c r="BQ307" s="4">
        <v>2.39195095081</v>
      </c>
      <c r="BR307" s="4">
        <v>6357.8574485587</v>
      </c>
      <c r="BS307">
        <f t="shared" si="159"/>
        <v>-1.6218192807212055E-09</v>
      </c>
      <c r="CT307" s="4">
        <v>2.34E-09</v>
      </c>
      <c r="CU307" s="4">
        <v>1.82700149824</v>
      </c>
      <c r="CV307" s="4">
        <v>52175.8062831484</v>
      </c>
      <c r="CW307">
        <f t="shared" si="161"/>
        <v>-1.8505053931219877E-09</v>
      </c>
      <c r="CX307">
        <f t="shared" si="162"/>
        <v>-1.8141775309335713E-09</v>
      </c>
      <c r="CY307">
        <f t="shared" si="163"/>
        <v>-1.8141775133837613E-09</v>
      </c>
      <c r="CZ307">
        <f t="shared" si="164"/>
        <v>-1.8141775133837613E-09</v>
      </c>
      <c r="GL307" s="4">
        <v>7.349E-08</v>
      </c>
      <c r="GM307" s="4">
        <v>3.50406958122</v>
      </c>
      <c r="GN307" s="4">
        <v>500.1559491659</v>
      </c>
      <c r="GO307">
        <f t="shared" si="165"/>
        <v>1.3011126405455447E-09</v>
      </c>
      <c r="GP307">
        <f t="shared" si="166"/>
        <v>1.2835282893197588E-09</v>
      </c>
      <c r="GQ307">
        <f t="shared" si="167"/>
        <v>1.2835282809327735E-09</v>
      </c>
      <c r="GR307">
        <f t="shared" si="168"/>
        <v>1.2835282809327735E-09</v>
      </c>
    </row>
    <row r="308" spans="13:200" ht="12.75">
      <c r="M308" s="4">
        <v>4.34E-09</v>
      </c>
      <c r="N308" s="4">
        <v>4.98417785901</v>
      </c>
      <c r="O308" s="4">
        <v>6702.5604938666</v>
      </c>
      <c r="P308">
        <f t="shared" si="157"/>
        <v>4.333703640764262E-09</v>
      </c>
      <c r="R308" s="4">
        <v>5.3E-10</v>
      </c>
      <c r="S308" s="4">
        <v>3.64791042082</v>
      </c>
      <c r="T308" s="4">
        <v>11925.2740926006</v>
      </c>
      <c r="U308">
        <f t="shared" si="158"/>
        <v>2.5247289845641377E-10</v>
      </c>
      <c r="BP308" s="4">
        <v>1.46E-09</v>
      </c>
      <c r="BQ308" s="4">
        <v>2.43675816553</v>
      </c>
      <c r="BR308" s="4">
        <v>5881.4037282342</v>
      </c>
      <c r="BS308">
        <f t="shared" si="159"/>
        <v>1.1231586751474721E-09</v>
      </c>
      <c r="CT308" s="4">
        <v>2.75E-09</v>
      </c>
      <c r="CU308" s="4">
        <v>5.04385701142</v>
      </c>
      <c r="CV308" s="4">
        <v>156.1554792736</v>
      </c>
      <c r="CW308">
        <f t="shared" si="161"/>
        <v>2.7354594043443346E-09</v>
      </c>
      <c r="CX308">
        <f t="shared" si="162"/>
        <v>2.7354382951445053E-09</v>
      </c>
      <c r="CY308">
        <f t="shared" si="163"/>
        <v>2.7354382951344807E-09</v>
      </c>
      <c r="CZ308">
        <f t="shared" si="164"/>
        <v>2.7354382951344807E-09</v>
      </c>
      <c r="GL308" s="4">
        <v>6.301E-08</v>
      </c>
      <c r="GM308" s="4">
        <v>0.14776691217</v>
      </c>
      <c r="GN308" s="4">
        <v>608.877797677</v>
      </c>
      <c r="GO308">
        <f t="shared" si="165"/>
        <v>1.6670532121064593E-08</v>
      </c>
      <c r="GP308">
        <f t="shared" si="166"/>
        <v>1.6652828628772388E-08</v>
      </c>
      <c r="GQ308">
        <f t="shared" si="167"/>
        <v>1.6652828620371402E-08</v>
      </c>
      <c r="GR308">
        <f t="shared" si="168"/>
        <v>1.6652828620371402E-08</v>
      </c>
    </row>
    <row r="309" spans="13:200" ht="12.75">
      <c r="M309" s="4">
        <v>3.32E-09</v>
      </c>
      <c r="N309" s="4">
        <v>2.68902519126</v>
      </c>
      <c r="O309" s="4">
        <v>29296.6153895786</v>
      </c>
      <c r="P309">
        <f t="shared" si="157"/>
        <v>-2.5948725799957926E-09</v>
      </c>
      <c r="R309" s="4">
        <v>4.1E-10</v>
      </c>
      <c r="S309" s="4">
        <v>5.04048954693</v>
      </c>
      <c r="T309" s="4">
        <v>27832.0382192832</v>
      </c>
      <c r="U309">
        <f t="shared" si="158"/>
        <v>-1.2766485294526112E-10</v>
      </c>
      <c r="BP309" s="4">
        <v>1.61E-09</v>
      </c>
      <c r="BQ309" s="4">
        <v>1.15721259372</v>
      </c>
      <c r="BR309" s="4">
        <v>26735.9452622132</v>
      </c>
      <c r="BS309">
        <f t="shared" si="159"/>
        <v>-1.018751129803036E-09</v>
      </c>
      <c r="CT309" s="4">
        <v>2.65E-09</v>
      </c>
      <c r="CU309" s="4">
        <v>5.64967127743</v>
      </c>
      <c r="CV309" s="4">
        <v>326.8681209489</v>
      </c>
      <c r="CW309">
        <f t="shared" si="161"/>
        <v>-3.889960491606984E-10</v>
      </c>
      <c r="CX309">
        <f t="shared" si="162"/>
        <v>-3.8940601066443605E-10</v>
      </c>
      <c r="CY309">
        <f t="shared" si="163"/>
        <v>-3.894060108599239E-10</v>
      </c>
      <c r="CZ309">
        <f t="shared" si="164"/>
        <v>-3.894060108599239E-10</v>
      </c>
      <c r="GL309" s="4">
        <v>5.892E-08</v>
      </c>
      <c r="GM309" s="4">
        <v>4.24403528888</v>
      </c>
      <c r="GN309" s="4">
        <v>4.665866446</v>
      </c>
      <c r="GO309">
        <f t="shared" si="165"/>
        <v>-5.611531091996273E-09</v>
      </c>
      <c r="GP309">
        <f t="shared" si="166"/>
        <v>-5.611662033152097E-09</v>
      </c>
      <c r="GQ309">
        <f t="shared" si="167"/>
        <v>-5.611662033214192E-09</v>
      </c>
      <c r="GR309">
        <f t="shared" si="168"/>
        <v>-5.611662033214192E-09</v>
      </c>
    </row>
    <row r="310" spans="13:200" ht="12.75">
      <c r="M310" s="4">
        <v>4.48E-09</v>
      </c>
      <c r="N310" s="4">
        <v>2.16478480251</v>
      </c>
      <c r="O310" s="4">
        <v>5905.7022420756</v>
      </c>
      <c r="P310">
        <f t="shared" si="157"/>
        <v>3.069945399902888E-09</v>
      </c>
      <c r="R310" s="4">
        <v>4.2E-10</v>
      </c>
      <c r="S310" s="4">
        <v>5.19292937193</v>
      </c>
      <c r="T310" s="4">
        <v>19004.6479494084</v>
      </c>
      <c r="U310">
        <f t="shared" si="158"/>
        <v>2.8491965102994717E-10</v>
      </c>
      <c r="BP310" s="4">
        <v>1.31E-09</v>
      </c>
      <c r="BQ310" s="4">
        <v>2.51859277344</v>
      </c>
      <c r="BR310" s="4">
        <v>6599.467719648</v>
      </c>
      <c r="BS310">
        <f t="shared" si="159"/>
        <v>9.273938444190084E-10</v>
      </c>
      <c r="CT310" s="4">
        <v>2.47E-09</v>
      </c>
      <c r="CU310" s="4">
        <v>1.74540930625</v>
      </c>
      <c r="CV310" s="4">
        <v>65.8747623175</v>
      </c>
      <c r="CW310">
        <f t="shared" si="161"/>
        <v>-2.0447283128395435E-09</v>
      </c>
      <c r="CX310">
        <f t="shared" si="162"/>
        <v>-2.04468463732494E-09</v>
      </c>
      <c r="CY310">
        <f t="shared" si="163"/>
        <v>-2.0446846373043028E-09</v>
      </c>
      <c r="CZ310">
        <f t="shared" si="164"/>
        <v>-2.0446846373043028E-09</v>
      </c>
      <c r="GL310" s="4">
        <v>7.613E-08</v>
      </c>
      <c r="GM310" s="4">
        <v>5.14905171677</v>
      </c>
      <c r="GN310" s="4">
        <v>259.5088859231</v>
      </c>
      <c r="GO310">
        <f t="shared" si="165"/>
        <v>-6.41516455663216E-08</v>
      </c>
      <c r="GP310">
        <f t="shared" si="166"/>
        <v>-6.414655515053767E-08</v>
      </c>
      <c r="GQ310">
        <f t="shared" si="167"/>
        <v>-6.414655514813252E-08</v>
      </c>
      <c r="GR310">
        <f t="shared" si="168"/>
        <v>-6.414655514813252E-08</v>
      </c>
    </row>
    <row r="311" spans="13:200" ht="12.75">
      <c r="M311" s="4">
        <v>3.44E-09</v>
      </c>
      <c r="N311" s="4">
        <v>2.06546633735</v>
      </c>
      <c r="O311" s="4">
        <v>49.7570254718</v>
      </c>
      <c r="P311">
        <f t="shared" si="157"/>
        <v>3.4055468053344993E-09</v>
      </c>
      <c r="R311" s="4">
        <v>4E-10</v>
      </c>
      <c r="S311" s="4">
        <v>2.57120233428</v>
      </c>
      <c r="T311" s="4">
        <v>24356.7807886416</v>
      </c>
      <c r="U311">
        <f t="shared" si="158"/>
        <v>3.817489262368395E-10</v>
      </c>
      <c r="BP311" s="4">
        <v>1.53E-09</v>
      </c>
      <c r="BQ311" s="4">
        <v>5.85203687779</v>
      </c>
      <c r="BR311" s="4">
        <v>6281.5913772831</v>
      </c>
      <c r="BS311">
        <f t="shared" si="159"/>
        <v>1.0480945496879038E-09</v>
      </c>
      <c r="CT311" s="4">
        <v>2.69E-09</v>
      </c>
      <c r="CU311" s="4">
        <v>6.09827783249</v>
      </c>
      <c r="CV311" s="4">
        <v>1654.0326338646</v>
      </c>
      <c r="CW311">
        <f t="shared" si="161"/>
        <v>2.623996949088466E-09</v>
      </c>
      <c r="CX311">
        <f t="shared" si="162"/>
        <v>2.6244648290145504E-09</v>
      </c>
      <c r="CY311">
        <f t="shared" si="163"/>
        <v>2.624464829235689E-09</v>
      </c>
      <c r="CZ311">
        <f t="shared" si="164"/>
        <v>2.624464829235689E-09</v>
      </c>
      <c r="GL311" s="4">
        <v>7.128E-08</v>
      </c>
      <c r="GM311" s="4">
        <v>5.92696788834</v>
      </c>
      <c r="GN311" s="4">
        <v>482.9599097477</v>
      </c>
      <c r="GO311">
        <f t="shared" si="165"/>
        <v>6.978546067006642E-08</v>
      </c>
      <c r="GP311">
        <f t="shared" si="166"/>
        <v>6.978881413433873E-08</v>
      </c>
      <c r="GQ311">
        <f t="shared" si="167"/>
        <v>6.978881413592825E-08</v>
      </c>
      <c r="GR311">
        <f t="shared" si="168"/>
        <v>6.978881413592825E-08</v>
      </c>
    </row>
    <row r="312" spans="13:200" ht="12.75">
      <c r="M312" s="4">
        <v>3.15E-09</v>
      </c>
      <c r="N312" s="4">
        <v>1.24023811803</v>
      </c>
      <c r="O312" s="4">
        <v>4061.2192153944</v>
      </c>
      <c r="P312">
        <f t="shared" si="157"/>
        <v>-2.5690284713194145E-09</v>
      </c>
      <c r="R312" s="4">
        <v>3.8E-10</v>
      </c>
      <c r="S312" s="4">
        <v>3.49190341464</v>
      </c>
      <c r="T312" s="4">
        <v>226858.23855437</v>
      </c>
      <c r="U312">
        <f t="shared" si="158"/>
        <v>7.337229259799238E-11</v>
      </c>
      <c r="BP312" s="4">
        <v>1.51E-09</v>
      </c>
      <c r="BQ312" s="4">
        <v>3.72338532649</v>
      </c>
      <c r="BR312" s="4">
        <v>12669.2444742014</v>
      </c>
      <c r="BS312">
        <f t="shared" si="159"/>
        <v>1.4375608932622322E-09</v>
      </c>
      <c r="CT312" s="4">
        <v>2.29E-09</v>
      </c>
      <c r="CU312" s="4">
        <v>2.25832077914</v>
      </c>
      <c r="CV312" s="4">
        <v>190.665178189</v>
      </c>
      <c r="CW312">
        <f t="shared" si="161"/>
        <v>-1.834644158743037E-09</v>
      </c>
      <c r="CX312">
        <f t="shared" si="162"/>
        <v>-1.8347691769844923E-09</v>
      </c>
      <c r="CY312">
        <f t="shared" si="163"/>
        <v>-1.8347691770440022E-09</v>
      </c>
      <c r="CZ312">
        <f t="shared" si="164"/>
        <v>-1.8347691770440022E-09</v>
      </c>
      <c r="GL312" s="4">
        <v>6.829E-08</v>
      </c>
      <c r="GM312" s="4">
        <v>1.01745137848</v>
      </c>
      <c r="GN312" s="4">
        <v>1543.8263126452</v>
      </c>
      <c r="GO312">
        <f t="shared" si="165"/>
        <v>-6.58388803605954E-08</v>
      </c>
      <c r="GP312">
        <f t="shared" si="166"/>
        <v>-6.585225613071611E-08</v>
      </c>
      <c r="GQ312">
        <f t="shared" si="167"/>
        <v>-6.585225613706452E-08</v>
      </c>
      <c r="GR312">
        <f t="shared" si="168"/>
        <v>-6.585225613706452E-08</v>
      </c>
    </row>
    <row r="313" spans="13:200" ht="12.75">
      <c r="M313" s="4">
        <v>3.24E-09</v>
      </c>
      <c r="N313" s="4">
        <v>2.30897526929</v>
      </c>
      <c r="O313" s="4">
        <v>5017.508371365</v>
      </c>
      <c r="P313">
        <f t="shared" si="157"/>
        <v>3.230093396220755E-09</v>
      </c>
      <c r="R313" s="4">
        <v>3.9E-10</v>
      </c>
      <c r="S313" s="4">
        <v>4.61184303844</v>
      </c>
      <c r="T313" s="4">
        <v>95.9792272178</v>
      </c>
      <c r="U313">
        <f t="shared" si="158"/>
        <v>-3.821272218004839E-10</v>
      </c>
      <c r="BP313" s="4">
        <v>1.32E-09</v>
      </c>
      <c r="BQ313" s="4">
        <v>2.38417741883</v>
      </c>
      <c r="BR313" s="4">
        <v>6525.8044539654</v>
      </c>
      <c r="BS313">
        <f t="shared" si="159"/>
        <v>-8.23417154608153E-10</v>
      </c>
      <c r="CT313" s="4">
        <v>2.94E-09</v>
      </c>
      <c r="CU313" s="4">
        <v>5.45249564193</v>
      </c>
      <c r="CV313" s="4">
        <v>206.1855484372</v>
      </c>
      <c r="CW313">
        <f t="shared" si="161"/>
        <v>-1.7243052248344178E-09</v>
      </c>
      <c r="CX313">
        <f t="shared" si="162"/>
        <v>-1.7240702943825225E-09</v>
      </c>
      <c r="CY313">
        <f t="shared" si="163"/>
        <v>-1.7240702942709793E-09</v>
      </c>
      <c r="CZ313">
        <f t="shared" si="164"/>
        <v>-1.7240702942709793E-09</v>
      </c>
      <c r="GL313" s="4">
        <v>5.981E-08</v>
      </c>
      <c r="GM313" s="4">
        <v>4.79954091087</v>
      </c>
      <c r="GN313" s="4">
        <v>215.4379594521</v>
      </c>
      <c r="GO313">
        <f t="shared" si="165"/>
        <v>-5.841346793586306E-08</v>
      </c>
      <c r="GP313">
        <f t="shared" si="166"/>
        <v>-5.841214310297583E-08</v>
      </c>
      <c r="GQ313">
        <f t="shared" si="167"/>
        <v>-5.841214310234739E-08</v>
      </c>
      <c r="GR313">
        <f t="shared" si="168"/>
        <v>-5.841214310234739E-08</v>
      </c>
    </row>
    <row r="314" spans="13:200" ht="12.75">
      <c r="M314" s="4">
        <v>4.13E-09</v>
      </c>
      <c r="N314" s="4">
        <v>0.17171692962</v>
      </c>
      <c r="O314" s="4">
        <v>6286.666278643201</v>
      </c>
      <c r="P314">
        <f t="shared" si="157"/>
        <v>3.7355726186452233E-10</v>
      </c>
      <c r="R314" s="4">
        <v>4.3E-10</v>
      </c>
      <c r="S314" s="4">
        <v>2.20648228147</v>
      </c>
      <c r="T314" s="4">
        <v>13521.7514415914</v>
      </c>
      <c r="U314">
        <f t="shared" si="158"/>
        <v>-9.759611979028012E-11</v>
      </c>
      <c r="BP314" s="4">
        <v>1.29E-09</v>
      </c>
      <c r="BQ314" s="4">
        <v>0.75556744143</v>
      </c>
      <c r="BR314" s="4">
        <v>5017.508371365</v>
      </c>
      <c r="BS314">
        <f t="shared" si="159"/>
        <v>1.2314663969066943E-10</v>
      </c>
      <c r="CT314" s="4">
        <v>2.38E-09</v>
      </c>
      <c r="CU314" s="4">
        <v>1.55647021369</v>
      </c>
      <c r="CV314" s="4">
        <v>79.889407998</v>
      </c>
      <c r="CW314">
        <f t="shared" si="161"/>
        <v>-2.333488029897965E-09</v>
      </c>
      <c r="CX314">
        <f t="shared" si="162"/>
        <v>-2.333505926114681E-09</v>
      </c>
      <c r="CY314">
        <f t="shared" si="163"/>
        <v>-2.333505926123143E-09</v>
      </c>
      <c r="CZ314">
        <f t="shared" si="164"/>
        <v>-2.333505926123143E-09</v>
      </c>
      <c r="GL314" s="4">
        <v>5.526E-08</v>
      </c>
      <c r="GM314" s="4">
        <v>2.34003154732</v>
      </c>
      <c r="GN314" s="4">
        <v>65.2203710117</v>
      </c>
      <c r="GO314">
        <f t="shared" si="165"/>
        <v>-2.7537957792552448E-08</v>
      </c>
      <c r="GP314">
        <f t="shared" si="166"/>
        <v>-2.753646269542365E-08</v>
      </c>
      <c r="GQ314">
        <f t="shared" si="167"/>
        <v>-2.7536462694715566E-08</v>
      </c>
      <c r="GR314">
        <f t="shared" si="168"/>
        <v>-2.7536462694715566E-08</v>
      </c>
    </row>
    <row r="315" spans="13:200" ht="12.75">
      <c r="M315" s="4">
        <v>4.31E-09</v>
      </c>
      <c r="N315" s="4">
        <v>3.86601101393</v>
      </c>
      <c r="O315" s="4">
        <v>12489.8856287072</v>
      </c>
      <c r="P315">
        <f t="shared" si="157"/>
        <v>-2.197452476662737E-09</v>
      </c>
      <c r="R315" s="4">
        <v>4E-10</v>
      </c>
      <c r="S315" s="4">
        <v>5.83461945819</v>
      </c>
      <c r="T315" s="4">
        <v>16193.6591775003</v>
      </c>
      <c r="U315">
        <f t="shared" si="158"/>
        <v>3.8562178059760173E-10</v>
      </c>
      <c r="BP315" s="4">
        <v>1.27E-09</v>
      </c>
      <c r="BQ315" s="4">
        <v>0.00254936441</v>
      </c>
      <c r="BR315" s="4">
        <v>10027.9031957292</v>
      </c>
      <c r="BS315">
        <f t="shared" si="159"/>
        <v>-7.295517862285295E-10</v>
      </c>
      <c r="CT315" s="4">
        <v>2.3E-09</v>
      </c>
      <c r="CU315" s="4">
        <v>6.13158632762</v>
      </c>
      <c r="CV315" s="4">
        <v>178.3474535379</v>
      </c>
      <c r="CW315">
        <f t="shared" si="161"/>
        <v>1.874584721588324E-09</v>
      </c>
      <c r="CX315">
        <f t="shared" si="162"/>
        <v>1.8744709939599362E-09</v>
      </c>
      <c r="CY315">
        <f t="shared" si="163"/>
        <v>1.874470993905994E-09</v>
      </c>
      <c r="CZ315">
        <f t="shared" si="164"/>
        <v>1.874470993905994E-09</v>
      </c>
      <c r="GL315" s="4">
        <v>6.817E-08</v>
      </c>
      <c r="GM315" s="4">
        <v>6.1216282969</v>
      </c>
      <c r="GN315" s="4">
        <v>395.0574373772</v>
      </c>
      <c r="GO315">
        <f t="shared" si="165"/>
        <v>6.774256953721272E-08</v>
      </c>
      <c r="GP315">
        <f t="shared" si="166"/>
        <v>6.774112759693543E-08</v>
      </c>
      <c r="GQ315">
        <f t="shared" si="167"/>
        <v>6.774112759624799E-08</v>
      </c>
      <c r="GR315">
        <f t="shared" si="168"/>
        <v>6.774112759624799E-08</v>
      </c>
    </row>
    <row r="316" spans="13:200" ht="12.75">
      <c r="M316" s="4">
        <v>3.49E-09</v>
      </c>
      <c r="N316" s="4">
        <v>4.55372342974</v>
      </c>
      <c r="O316" s="4">
        <v>4933.2084403326</v>
      </c>
      <c r="P316">
        <f t="shared" si="157"/>
        <v>-1.0482101022510489E-09</v>
      </c>
      <c r="R316" s="4">
        <v>4.5E-10</v>
      </c>
      <c r="S316" s="4">
        <v>3.73714372195</v>
      </c>
      <c r="T316" s="4">
        <v>7875.6718636242</v>
      </c>
      <c r="U316">
        <f t="shared" si="158"/>
        <v>1.6594885920327232E-10</v>
      </c>
      <c r="BP316" s="4">
        <v>1.48E-09</v>
      </c>
      <c r="BQ316" s="4">
        <v>2.85102145528</v>
      </c>
      <c r="BR316" s="4">
        <v>6418.1409300268</v>
      </c>
      <c r="BS316">
        <f t="shared" si="159"/>
        <v>4.1873408940914564E-10</v>
      </c>
      <c r="CT316" s="4">
        <v>2.74E-09</v>
      </c>
      <c r="CU316" s="4">
        <v>4.10829870815</v>
      </c>
      <c r="CV316" s="4">
        <v>518.3846323998</v>
      </c>
      <c r="CW316">
        <f t="shared" si="161"/>
        <v>-1.7466182273432492E-09</v>
      </c>
      <c r="CX316">
        <f t="shared" si="162"/>
        <v>-1.7471418097293089E-09</v>
      </c>
      <c r="CY316">
        <f t="shared" si="163"/>
        <v>-1.7471418099788674E-09</v>
      </c>
      <c r="CZ316">
        <f t="shared" si="164"/>
        <v>-1.7471418099788674E-09</v>
      </c>
      <c r="GL316" s="4">
        <v>5.369E-08</v>
      </c>
      <c r="GM316" s="4">
        <v>3.76855960849</v>
      </c>
      <c r="GN316" s="4">
        <v>52099.5402118728</v>
      </c>
      <c r="GO316">
        <f t="shared" si="165"/>
        <v>1.8853408983398185E-08</v>
      </c>
      <c r="GP316">
        <f t="shared" si="166"/>
        <v>1.7594509570787245E-08</v>
      </c>
      <c r="GQ316">
        <f t="shared" si="167"/>
        <v>1.759450897141001E-08</v>
      </c>
      <c r="GR316">
        <f t="shared" si="168"/>
        <v>1.759450897141001E-08</v>
      </c>
    </row>
    <row r="317" spans="13:200" ht="12.75">
      <c r="M317" s="4">
        <v>3.23E-09</v>
      </c>
      <c r="N317" s="4">
        <v>0.41971136084</v>
      </c>
      <c r="O317" s="4">
        <v>10770.8932562618</v>
      </c>
      <c r="P317">
        <f t="shared" si="157"/>
        <v>-2.917869155963948E-09</v>
      </c>
      <c r="R317" s="4">
        <v>4.3E-10</v>
      </c>
      <c r="S317" s="4">
        <v>1.14078465002</v>
      </c>
      <c r="T317" s="4">
        <v>49.7570254718</v>
      </c>
      <c r="U317">
        <f t="shared" si="158"/>
        <v>2.0783605777151696E-10</v>
      </c>
      <c r="BP317" s="4">
        <v>1.43E-09</v>
      </c>
      <c r="BQ317" s="4">
        <v>5.74460279367</v>
      </c>
      <c r="BR317" s="4">
        <v>26087.9031415742</v>
      </c>
      <c r="BS317">
        <f t="shared" si="159"/>
        <v>-1.3984003210133647E-09</v>
      </c>
      <c r="CT317" s="4">
        <v>2.25E-09</v>
      </c>
      <c r="CU317" s="4">
        <v>3.86300359251</v>
      </c>
      <c r="CV317" s="4">
        <v>171.9846660625</v>
      </c>
      <c r="CW317">
        <f t="shared" si="161"/>
        <v>-1.4148693055259283E-09</v>
      </c>
      <c r="CX317">
        <f t="shared" si="162"/>
        <v>-1.4150132654365824E-09</v>
      </c>
      <c r="CY317">
        <f t="shared" si="163"/>
        <v>-1.4150132655049967E-09</v>
      </c>
      <c r="CZ317">
        <f t="shared" si="164"/>
        <v>-1.4150132655049967E-09</v>
      </c>
      <c r="GL317" s="4">
        <v>5.776E-08</v>
      </c>
      <c r="GM317" s="4">
        <v>5.61434462641</v>
      </c>
      <c r="GN317" s="4">
        <v>987.5692770385</v>
      </c>
      <c r="GO317">
        <f t="shared" si="165"/>
        <v>-5.768934499405743E-08</v>
      </c>
      <c r="GP317">
        <f t="shared" si="166"/>
        <v>-5.769068812096056E-08</v>
      </c>
      <c r="GQ317">
        <f t="shared" si="167"/>
        <v>-5.769068812159604E-08</v>
      </c>
      <c r="GR317">
        <f t="shared" si="168"/>
        <v>-5.769068812159604E-08</v>
      </c>
    </row>
    <row r="318" spans="13:200" ht="12.75">
      <c r="M318" s="4">
        <v>3.41E-09</v>
      </c>
      <c r="N318" s="4">
        <v>2.68612860807</v>
      </c>
      <c r="O318" s="4">
        <v>11.0457002639</v>
      </c>
      <c r="P318">
        <f t="shared" si="157"/>
        <v>-2.2387238821333437E-09</v>
      </c>
      <c r="R318" s="4">
        <v>3.7E-10</v>
      </c>
      <c r="S318" s="4">
        <v>1.29390383811</v>
      </c>
      <c r="T318" s="4">
        <v>310.8407988684</v>
      </c>
      <c r="U318">
        <f t="shared" si="158"/>
        <v>-3.4358749755463483E-10</v>
      </c>
      <c r="BP318" s="4">
        <v>1.72E-09</v>
      </c>
      <c r="BQ318" s="4">
        <v>0.4128996224</v>
      </c>
      <c r="BR318" s="4">
        <v>174242.465964049</v>
      </c>
      <c r="BS318">
        <f t="shared" si="159"/>
        <v>-1.0724679053534307E-09</v>
      </c>
      <c r="CT318" s="4">
        <v>2.28E-09</v>
      </c>
      <c r="CU318" s="4">
        <v>2.48511565618</v>
      </c>
      <c r="CV318" s="4">
        <v>12566.1516999828</v>
      </c>
      <c r="CW318">
        <f t="shared" si="161"/>
        <v>2.2730299551423237E-09</v>
      </c>
      <c r="CX318">
        <f t="shared" si="162"/>
        <v>2.274059962641717E-09</v>
      </c>
      <c r="CY318">
        <f t="shared" si="163"/>
        <v>2.2740599631132156E-09</v>
      </c>
      <c r="CZ318">
        <f t="shared" si="164"/>
        <v>2.2740599631132156E-09</v>
      </c>
      <c r="GL318" s="4">
        <v>7.523E-08</v>
      </c>
      <c r="GM318" s="4">
        <v>5.60432148128</v>
      </c>
      <c r="GN318" s="4">
        <v>2810.9214616052</v>
      </c>
      <c r="GO318">
        <f t="shared" si="165"/>
        <v>7.511620795326011E-08</v>
      </c>
      <c r="GP318">
        <f t="shared" si="166"/>
        <v>7.511057699431231E-08</v>
      </c>
      <c r="GQ318">
        <f t="shared" si="167"/>
        <v>7.511057699159928E-08</v>
      </c>
      <c r="GR318">
        <f t="shared" si="168"/>
        <v>7.511057699159928E-08</v>
      </c>
    </row>
    <row r="319" spans="13:200" ht="12.75">
      <c r="M319" s="4">
        <v>3.16E-09</v>
      </c>
      <c r="N319" s="4">
        <v>3.52936906658</v>
      </c>
      <c r="O319" s="4">
        <v>17782.7320727842</v>
      </c>
      <c r="P319">
        <f t="shared" si="157"/>
        <v>-2.05411900694929E-09</v>
      </c>
      <c r="R319" s="4">
        <v>3.8E-10</v>
      </c>
      <c r="S319" s="4">
        <v>0.9597092595</v>
      </c>
      <c r="T319" s="4">
        <v>664.75604513</v>
      </c>
      <c r="U319">
        <f t="shared" si="158"/>
        <v>6.403696261244819E-11</v>
      </c>
      <c r="BP319" s="4">
        <v>1.36E-09</v>
      </c>
      <c r="BQ319" s="4">
        <v>4.15497742275</v>
      </c>
      <c r="BR319" s="4">
        <v>6311.525037459201</v>
      </c>
      <c r="BS319">
        <f t="shared" si="159"/>
        <v>-1.8071621738518836E-11</v>
      </c>
      <c r="CT319" s="4">
        <v>2.72E-09</v>
      </c>
      <c r="CU319" s="4">
        <v>5.61149862463</v>
      </c>
      <c r="CV319" s="4">
        <v>148.3393568572</v>
      </c>
      <c r="CW319">
        <f t="shared" si="161"/>
        <v>2.6850124782234835E-09</v>
      </c>
      <c r="CX319">
        <f t="shared" si="162"/>
        <v>2.68504333680681E-09</v>
      </c>
      <c r="CY319">
        <f t="shared" si="163"/>
        <v>2.685043336821437E-09</v>
      </c>
      <c r="CZ319">
        <f t="shared" si="164"/>
        <v>2.685043336821437E-09</v>
      </c>
      <c r="GL319" s="4">
        <v>7.329E-08</v>
      </c>
      <c r="GM319" s="4">
        <v>3.76815551582</v>
      </c>
      <c r="GN319" s="4">
        <v>1512.8068240082</v>
      </c>
      <c r="GO319">
        <f t="shared" si="165"/>
        <v>-7.238505575668959E-08</v>
      </c>
      <c r="GP319">
        <f t="shared" si="166"/>
        <v>-7.23767259184142E-08</v>
      </c>
      <c r="GQ319">
        <f t="shared" si="167"/>
        <v>-7.237672591444892E-08</v>
      </c>
      <c r="GR319">
        <f t="shared" si="168"/>
        <v>-7.237672591444892E-08</v>
      </c>
    </row>
    <row r="320" spans="13:200" ht="12.75">
      <c r="M320" s="4">
        <v>3.15E-09</v>
      </c>
      <c r="N320" s="4">
        <v>5.63357264999</v>
      </c>
      <c r="O320" s="4">
        <v>568.8218740274</v>
      </c>
      <c r="P320">
        <f t="shared" si="157"/>
        <v>-1.5963881625052215E-09</v>
      </c>
      <c r="R320" s="4">
        <v>3.7E-10</v>
      </c>
      <c r="S320" s="4">
        <v>4.27532649462</v>
      </c>
      <c r="T320" s="4">
        <v>6709.6740408674</v>
      </c>
      <c r="U320">
        <f t="shared" si="158"/>
        <v>1.9569559236937675E-10</v>
      </c>
      <c r="BP320" s="4">
        <v>1.7E-09</v>
      </c>
      <c r="BQ320" s="4">
        <v>5.98194913129</v>
      </c>
      <c r="BR320" s="4">
        <v>327574.514276781</v>
      </c>
      <c r="BS320">
        <f t="shared" si="159"/>
        <v>1.5914079186569038E-09</v>
      </c>
      <c r="CT320" s="4">
        <v>2.14E-09</v>
      </c>
      <c r="CU320" s="4">
        <v>1.45987216039</v>
      </c>
      <c r="CV320" s="4">
        <v>522.5774180938</v>
      </c>
      <c r="CW320">
        <f t="shared" si="161"/>
        <v>1.5616151159532937E-09</v>
      </c>
      <c r="CX320">
        <f t="shared" si="162"/>
        <v>1.5612492074527006E-09</v>
      </c>
      <c r="CY320">
        <f t="shared" si="163"/>
        <v>1.5612492072783226E-09</v>
      </c>
      <c r="CZ320">
        <f t="shared" si="164"/>
        <v>1.5612492072783226E-09</v>
      </c>
      <c r="GL320" s="4">
        <v>5.616E-08</v>
      </c>
      <c r="GM320" s="4">
        <v>2.13872867116</v>
      </c>
      <c r="GN320" s="4">
        <v>145.6310438715</v>
      </c>
      <c r="GO320">
        <f t="shared" si="165"/>
        <v>4.939998474413677E-08</v>
      </c>
      <c r="GP320">
        <f t="shared" si="166"/>
        <v>4.93981232346051E-08</v>
      </c>
      <c r="GQ320">
        <f t="shared" si="167"/>
        <v>4.9398123233724276E-08</v>
      </c>
      <c r="GR320">
        <f t="shared" si="168"/>
        <v>4.9398123233724276E-08</v>
      </c>
    </row>
    <row r="321" spans="13:200" ht="12.75">
      <c r="M321" s="4">
        <v>3.4E-09</v>
      </c>
      <c r="N321" s="4">
        <v>3.83571212349</v>
      </c>
      <c r="O321" s="4">
        <v>10660.6869350424</v>
      </c>
      <c r="P321">
        <f t="shared" si="157"/>
        <v>-8.291705692271207E-10</v>
      </c>
      <c r="R321" s="4">
        <v>3.8E-10</v>
      </c>
      <c r="S321" s="4">
        <v>2.20108541046</v>
      </c>
      <c r="T321" s="4">
        <v>28628.3362260996</v>
      </c>
      <c r="U321">
        <f t="shared" si="158"/>
        <v>-2.9433996622056294E-10</v>
      </c>
      <c r="BP321" s="4">
        <v>1.24E-09</v>
      </c>
      <c r="BQ321" s="4">
        <v>1.65497607604</v>
      </c>
      <c r="BR321" s="4">
        <v>32217.2001810808</v>
      </c>
      <c r="BS321">
        <f t="shared" si="159"/>
        <v>1.0758802681750201E-09</v>
      </c>
      <c r="CT321" s="4">
        <v>2.11E-09</v>
      </c>
      <c r="CU321" s="4">
        <v>4.04791980901</v>
      </c>
      <c r="CV321" s="4">
        <v>6205.3253060075</v>
      </c>
      <c r="CW321">
        <f t="shared" si="161"/>
        <v>1.9883200751070724E-09</v>
      </c>
      <c r="CX321">
        <f t="shared" si="162"/>
        <v>1.9862146117923027E-09</v>
      </c>
      <c r="CY321">
        <f t="shared" si="163"/>
        <v>1.9862146107871827E-09</v>
      </c>
      <c r="CZ321">
        <f t="shared" si="164"/>
        <v>1.9862146107871827E-09</v>
      </c>
      <c r="GL321" s="4">
        <v>5.258E-08</v>
      </c>
      <c r="GM321" s="4">
        <v>0.3085083691</v>
      </c>
      <c r="GN321" s="4">
        <v>36.6003788197</v>
      </c>
      <c r="GO321">
        <f t="shared" si="165"/>
        <v>-4.9907221342033286E-08</v>
      </c>
      <c r="GP321">
        <f t="shared" si="166"/>
        <v>-4.990693149208423E-08</v>
      </c>
      <c r="GQ321">
        <f t="shared" si="167"/>
        <v>-4.990693149194592E-08</v>
      </c>
      <c r="GR321">
        <f t="shared" si="168"/>
        <v>-4.990693149194592E-08</v>
      </c>
    </row>
    <row r="322" spans="13:200" ht="12.75">
      <c r="M322" s="4">
        <v>2.97E-09</v>
      </c>
      <c r="N322" s="4">
        <v>0.62691416712</v>
      </c>
      <c r="O322" s="4">
        <v>20995.3929664494</v>
      </c>
      <c r="P322">
        <f aca="true" t="shared" si="169" ref="P322:P385">M322*COS(N322+O322*$E$16)</f>
        <v>-2.9699962270108102E-09</v>
      </c>
      <c r="R322" s="4">
        <v>3.9E-10</v>
      </c>
      <c r="S322" s="4">
        <v>0.85957361635</v>
      </c>
      <c r="T322" s="4">
        <v>16522.6597160022</v>
      </c>
      <c r="U322">
        <f aca="true" t="shared" si="170" ref="U322:U341">R322*COS(S322+T322*$E$16)</f>
        <v>-6.766357523363714E-11</v>
      </c>
      <c r="BP322" s="4">
        <v>1.36E-09</v>
      </c>
      <c r="BQ322" s="4">
        <v>2.48430783417</v>
      </c>
      <c r="BR322" s="4">
        <v>13341.6743113068</v>
      </c>
      <c r="BS322">
        <f aca="true" t="shared" si="171" ref="BS322:BS385">BP322*COS(BQ322+BR322*$E$16)</f>
        <v>-1.0633338401088E-09</v>
      </c>
      <c r="CT322" s="4">
        <v>2.66E-09</v>
      </c>
      <c r="CU322" s="4">
        <v>0.99036038827</v>
      </c>
      <c r="CV322" s="4">
        <v>209.106309744</v>
      </c>
      <c r="CW322">
        <f aca="true" t="shared" si="172" ref="CW322:CW366">CT322*COS(CU322+CV322*$C$53)</f>
        <v>2.337594336810222E-09</v>
      </c>
      <c r="CX322">
        <f aca="true" t="shared" si="173" ref="CX322:CX366">CT322*COS(CU322+CV322*$C$74)</f>
        <v>2.337467323626878E-09</v>
      </c>
      <c r="CY322">
        <f aca="true" t="shared" si="174" ref="CY322:CY366">CT322*COS(CU322+CV322*$C$95)</f>
        <v>2.337467323566546E-09</v>
      </c>
      <c r="CZ322">
        <f aca="true" t="shared" si="175" ref="CZ322:CZ366">CT322*COS(CU322+CV322*$C$116)</f>
        <v>2.337467323566546E-09</v>
      </c>
      <c r="GL322" s="4">
        <v>5.688E-08</v>
      </c>
      <c r="GM322" s="4">
        <v>1.82274388581</v>
      </c>
      <c r="GN322" s="4">
        <v>1227.4344429886</v>
      </c>
      <c r="GO322">
        <f aca="true" t="shared" si="176" ref="GO322:GO329">GL322*COS(GM322+GN322*$C$53)</f>
        <v>-5.685123439385648E-08</v>
      </c>
      <c r="GP322">
        <f aca="true" t="shared" si="177" ref="GP322:GP329">GL322*COS(GM322+GN322*$C$74)</f>
        <v>-5.685228685892231E-08</v>
      </c>
      <c r="GQ322">
        <f aca="true" t="shared" si="178" ref="GQ322:GQ329">GL322*COS(GM322+GN322*$C$95)</f>
        <v>-5.685228685941963E-08</v>
      </c>
      <c r="GR322">
        <f aca="true" t="shared" si="179" ref="GR322:GR329">GL322*COS(GM322+GN322*$C$116)</f>
        <v>-5.685228685941963E-08</v>
      </c>
    </row>
    <row r="323" spans="13:200" ht="12.75">
      <c r="M323" s="4">
        <v>4.05E-09</v>
      </c>
      <c r="N323" s="4">
        <v>1.00085779471</v>
      </c>
      <c r="O323" s="4">
        <v>16460.3335295249</v>
      </c>
      <c r="P323">
        <f t="shared" si="169"/>
        <v>-2.2821759362446283E-09</v>
      </c>
      <c r="R323" s="4">
        <v>4E-10</v>
      </c>
      <c r="S323" s="4">
        <v>4.35214003837</v>
      </c>
      <c r="T323" s="4">
        <v>48739.859897083</v>
      </c>
      <c r="U323">
        <f t="shared" si="170"/>
        <v>-3.9874685835584894E-10</v>
      </c>
      <c r="BP323" s="4">
        <v>1.65E-09</v>
      </c>
      <c r="BQ323" s="4">
        <v>2.496679246</v>
      </c>
      <c r="BR323" s="4">
        <v>58953.145443294</v>
      </c>
      <c r="BS323">
        <f t="shared" si="171"/>
        <v>-1.6479528412043554E-09</v>
      </c>
      <c r="CT323" s="4">
        <v>2.3E-09</v>
      </c>
      <c r="CU323" s="4">
        <v>0.5404995153</v>
      </c>
      <c r="CV323" s="4">
        <v>532.6117264014</v>
      </c>
      <c r="CW323">
        <f t="shared" si="172"/>
        <v>2.220549443454833E-09</v>
      </c>
      <c r="CX323">
        <f t="shared" si="173"/>
        <v>2.2203966447684566E-09</v>
      </c>
      <c r="CY323">
        <f t="shared" si="174"/>
        <v>2.2203966446958955E-09</v>
      </c>
      <c r="CZ323">
        <f t="shared" si="175"/>
        <v>2.2203966446958955E-09</v>
      </c>
      <c r="GL323" s="4">
        <v>5.658E-08</v>
      </c>
      <c r="GM323" s="4">
        <v>2.35049199704</v>
      </c>
      <c r="GN323" s="4">
        <v>5.6290742925</v>
      </c>
      <c r="GO323">
        <f t="shared" si="176"/>
        <v>1.5072557987477713E-08</v>
      </c>
      <c r="GP323">
        <f t="shared" si="177"/>
        <v>1.5072704871811722E-08</v>
      </c>
      <c r="GQ323">
        <f t="shared" si="178"/>
        <v>1.5072704871881473E-08</v>
      </c>
      <c r="GR323">
        <f t="shared" si="179"/>
        <v>1.5072704871881473E-08</v>
      </c>
    </row>
    <row r="324" spans="13:200" ht="12.75">
      <c r="M324" s="4">
        <v>4.14E-09</v>
      </c>
      <c r="N324" s="4">
        <v>1.21998752076</v>
      </c>
      <c r="O324" s="4">
        <v>51092.7260508548</v>
      </c>
      <c r="P324">
        <f t="shared" si="169"/>
        <v>-1.0294360739495484E-09</v>
      </c>
      <c r="R324" s="4">
        <v>3.6E-10</v>
      </c>
      <c r="S324" s="4">
        <v>1.68167662194</v>
      </c>
      <c r="T324" s="4">
        <v>10344.2950653858</v>
      </c>
      <c r="U324">
        <f t="shared" si="170"/>
        <v>6.858695320236983E-11</v>
      </c>
      <c r="BP324" s="4">
        <v>1.23E-09</v>
      </c>
      <c r="BQ324" s="4">
        <v>3.45660563754</v>
      </c>
      <c r="BR324" s="4">
        <v>6277.552925684</v>
      </c>
      <c r="BS324">
        <f t="shared" si="171"/>
        <v>9.49981575615194E-10</v>
      </c>
      <c r="CT324" s="4">
        <v>2.26E-09</v>
      </c>
      <c r="CU324" s="4">
        <v>3.8415296162</v>
      </c>
      <c r="CV324" s="4">
        <v>283.6272758804</v>
      </c>
      <c r="CW324">
        <f t="shared" si="172"/>
        <v>-2.25815480360038E-09</v>
      </c>
      <c r="CX324">
        <f t="shared" si="173"/>
        <v>-2.258142391711812E-09</v>
      </c>
      <c r="CY324">
        <f t="shared" si="174"/>
        <v>-2.2581423917058966E-09</v>
      </c>
      <c r="CZ324">
        <f t="shared" si="175"/>
        <v>-2.2581423917058966E-09</v>
      </c>
      <c r="GL324" s="4">
        <v>6.135E-08</v>
      </c>
      <c r="GM324" s="4">
        <v>4.23390561816</v>
      </c>
      <c r="GN324" s="4">
        <v>496.0113475817</v>
      </c>
      <c r="GO324">
        <f t="shared" si="176"/>
        <v>3.73167125009327E-08</v>
      </c>
      <c r="GP324">
        <f t="shared" si="177"/>
        <v>3.732826840313856E-08</v>
      </c>
      <c r="GQ324">
        <f t="shared" si="178"/>
        <v>3.7328268408629355E-08</v>
      </c>
      <c r="GR324">
        <f t="shared" si="179"/>
        <v>3.7328268408629355E-08</v>
      </c>
    </row>
    <row r="325" spans="13:200" ht="12.75">
      <c r="M325" s="4">
        <v>3.36E-09</v>
      </c>
      <c r="N325" s="4">
        <v>4.71465945226</v>
      </c>
      <c r="O325" s="4">
        <v>6179.9830757728</v>
      </c>
      <c r="P325">
        <f t="shared" si="169"/>
        <v>-1.389388771284464E-09</v>
      </c>
      <c r="R325" s="4">
        <v>4E-10</v>
      </c>
      <c r="S325" s="4">
        <v>5.13217319067</v>
      </c>
      <c r="T325" s="4">
        <v>15664.0355227085</v>
      </c>
      <c r="U325">
        <f t="shared" si="170"/>
        <v>1.950603002535477E-10</v>
      </c>
      <c r="BP325" s="4">
        <v>1.17E-09</v>
      </c>
      <c r="BQ325" s="4">
        <v>0.86065134175</v>
      </c>
      <c r="BR325" s="4">
        <v>6245.0481773556</v>
      </c>
      <c r="BS325">
        <f t="shared" si="171"/>
        <v>7.612774776600905E-10</v>
      </c>
      <c r="CT325" s="4">
        <v>2.43E-09</v>
      </c>
      <c r="CU325" s="4">
        <v>5.32730346969</v>
      </c>
      <c r="CV325" s="4">
        <v>485.9288551643</v>
      </c>
      <c r="CW325">
        <f t="shared" si="172"/>
        <v>1.3390932215041457E-09</v>
      </c>
      <c r="CX325">
        <f t="shared" si="173"/>
        <v>1.3395646452195623E-09</v>
      </c>
      <c r="CY325">
        <f t="shared" si="174"/>
        <v>1.3395646454436004E-09</v>
      </c>
      <c r="CZ325">
        <f t="shared" si="175"/>
        <v>1.3395646454436004E-09</v>
      </c>
      <c r="GL325" s="4">
        <v>5.128E-08</v>
      </c>
      <c r="GM325" s="4">
        <v>2.89050864873</v>
      </c>
      <c r="GN325" s="4">
        <v>313.6835566709</v>
      </c>
      <c r="GO325">
        <f t="shared" si="176"/>
        <v>4.5811287639504285E-08</v>
      </c>
      <c r="GP325">
        <f t="shared" si="177"/>
        <v>4.5814745595377975E-08</v>
      </c>
      <c r="GQ325">
        <f t="shared" si="178"/>
        <v>4.581474559702263E-08</v>
      </c>
      <c r="GR325">
        <f t="shared" si="179"/>
        <v>4.581474559702263E-08</v>
      </c>
    </row>
    <row r="326" spans="13:200" ht="12.75">
      <c r="M326" s="4">
        <v>3.61E-09</v>
      </c>
      <c r="N326" s="4">
        <v>3.71227508354</v>
      </c>
      <c r="O326" s="4">
        <v>28237.2334593894</v>
      </c>
      <c r="P326">
        <f t="shared" si="169"/>
        <v>-3.0659384217813718E-09</v>
      </c>
      <c r="R326" s="4">
        <v>3.6E-10</v>
      </c>
      <c r="S326" s="4">
        <v>3.72187132496</v>
      </c>
      <c r="T326" s="4">
        <v>30774.5016425748</v>
      </c>
      <c r="U326">
        <f t="shared" si="170"/>
        <v>2.8004374662079323E-10</v>
      </c>
      <c r="BP326" s="4">
        <v>1.49E-09</v>
      </c>
      <c r="BQ326" s="4">
        <v>5.613582809629997</v>
      </c>
      <c r="BR326" s="4">
        <v>5729.506447149</v>
      </c>
      <c r="BS326">
        <f t="shared" si="171"/>
        <v>1.4846824457233216E-09</v>
      </c>
      <c r="CT326" s="4">
        <v>2.09E-09</v>
      </c>
      <c r="CU326" s="4">
        <v>4.35051470487</v>
      </c>
      <c r="CV326" s="4">
        <v>536.8045120954</v>
      </c>
      <c r="CW326">
        <f t="shared" si="172"/>
        <v>3.1240550574040574E-10</v>
      </c>
      <c r="CX326">
        <f t="shared" si="173"/>
        <v>3.129362765765069E-10</v>
      </c>
      <c r="CY326">
        <f t="shared" si="174"/>
        <v>3.1293627682834854E-10</v>
      </c>
      <c r="CZ326">
        <f t="shared" si="175"/>
        <v>3.1293627682834854E-10</v>
      </c>
      <c r="GL326" s="4">
        <v>6.472E-08</v>
      </c>
      <c r="GM326" s="4">
        <v>3.49494191669</v>
      </c>
      <c r="GN326" s="4">
        <v>552.6973893591</v>
      </c>
      <c r="GO326">
        <f t="shared" si="176"/>
        <v>3.964802894552416E-08</v>
      </c>
      <c r="GP326">
        <f t="shared" si="177"/>
        <v>3.9634499820261895E-08</v>
      </c>
      <c r="GQ326">
        <f t="shared" si="178"/>
        <v>3.963449981384026E-08</v>
      </c>
      <c r="GR326">
        <f t="shared" si="179"/>
        <v>3.963449981384026E-08</v>
      </c>
    </row>
    <row r="327" spans="13:200" ht="12.75">
      <c r="M327" s="4">
        <v>3.85E-09</v>
      </c>
      <c r="N327" s="4">
        <v>6.21925225757</v>
      </c>
      <c r="O327" s="4">
        <v>24356.7807886416</v>
      </c>
      <c r="P327">
        <f t="shared" si="169"/>
        <v>-2.6553973700240294E-09</v>
      </c>
      <c r="R327" s="4">
        <v>3.6E-10</v>
      </c>
      <c r="S327" s="4">
        <v>3.32158458257</v>
      </c>
      <c r="T327" s="4">
        <v>16207.886271502</v>
      </c>
      <c r="U327">
        <f t="shared" si="170"/>
        <v>-3.372529892398695E-10</v>
      </c>
      <c r="BP327" s="4">
        <v>1.53E-09</v>
      </c>
      <c r="BQ327" s="4">
        <v>0.2686002995</v>
      </c>
      <c r="BR327" s="4">
        <v>245.8316462294</v>
      </c>
      <c r="BS327">
        <f t="shared" si="171"/>
        <v>1.4643503372107173E-09</v>
      </c>
      <c r="CT327" s="4">
        <v>2.32E-09</v>
      </c>
      <c r="CU327" s="4">
        <v>3.01948719112</v>
      </c>
      <c r="CV327" s="4">
        <v>10.9338256793</v>
      </c>
      <c r="CW327">
        <f t="shared" si="172"/>
        <v>-2.1598531446107404E-09</v>
      </c>
      <c r="CX327">
        <f t="shared" si="173"/>
        <v>-2.1598575757986744E-09</v>
      </c>
      <c r="CY327">
        <f t="shared" si="174"/>
        <v>-2.159857575800781E-09</v>
      </c>
      <c r="CZ327">
        <f t="shared" si="175"/>
        <v>-2.159857575800781E-09</v>
      </c>
      <c r="GL327" s="4">
        <v>4.983E-08</v>
      </c>
      <c r="GM327" s="4">
        <v>3.91958511552</v>
      </c>
      <c r="GN327" s="4">
        <v>10135.5350022271</v>
      </c>
      <c r="GO327">
        <f t="shared" si="176"/>
        <v>4.543222979474639E-08</v>
      </c>
      <c r="GP327">
        <f t="shared" si="177"/>
        <v>4.5332433904650915E-08</v>
      </c>
      <c r="GQ327">
        <f t="shared" si="178"/>
        <v>4.533243385678362E-08</v>
      </c>
      <c r="GR327">
        <f t="shared" si="179"/>
        <v>4.533243385678362E-08</v>
      </c>
    </row>
    <row r="328" spans="13:200" ht="12.75">
      <c r="M328" s="4">
        <v>3.27E-09</v>
      </c>
      <c r="N328" s="4">
        <v>1.05606504715</v>
      </c>
      <c r="O328" s="4">
        <v>11919.140866668</v>
      </c>
      <c r="P328">
        <f t="shared" si="169"/>
        <v>-2.9813618669235515E-09</v>
      </c>
      <c r="R328" s="4">
        <v>4.5E-10</v>
      </c>
      <c r="S328" s="4">
        <v>3.94202418608</v>
      </c>
      <c r="T328" s="4">
        <v>10988.808157535</v>
      </c>
      <c r="U328">
        <f t="shared" si="170"/>
        <v>-4.3720473939107324E-10</v>
      </c>
      <c r="BP328" s="4">
        <v>1.28E-09</v>
      </c>
      <c r="BQ328" s="4">
        <v>0.71204006588</v>
      </c>
      <c r="BR328" s="4">
        <v>103.0927742186</v>
      </c>
      <c r="BS328">
        <f t="shared" si="171"/>
        <v>7.800802116252728E-10</v>
      </c>
      <c r="CT328" s="4">
        <v>2.64E-09</v>
      </c>
      <c r="CU328" s="4">
        <v>5.70536379124</v>
      </c>
      <c r="CV328" s="4">
        <v>490.3340891794</v>
      </c>
      <c r="CW328">
        <f t="shared" si="172"/>
        <v>-2.0501232139931854E-09</v>
      </c>
      <c r="CX328">
        <f t="shared" si="173"/>
        <v>-2.050513391193459E-09</v>
      </c>
      <c r="CY328">
        <f t="shared" si="174"/>
        <v>-2.050513391379476E-09</v>
      </c>
      <c r="CZ328">
        <f t="shared" si="175"/>
        <v>-2.050513391379476E-09</v>
      </c>
      <c r="GL328" s="4">
        <v>5.217E-08</v>
      </c>
      <c r="GM328" s="4">
        <v>0.40052635702</v>
      </c>
      <c r="GN328" s="4">
        <v>319.3126309634</v>
      </c>
      <c r="GO328">
        <f t="shared" si="176"/>
        <v>-5.20483544948922E-08</v>
      </c>
      <c r="GP328">
        <f t="shared" si="177"/>
        <v>-5.2048897883857905E-08</v>
      </c>
      <c r="GQ328">
        <f t="shared" si="178"/>
        <v>-5.204889788411639E-08</v>
      </c>
      <c r="GR328">
        <f t="shared" si="179"/>
        <v>-5.204889788411639E-08</v>
      </c>
    </row>
    <row r="329" spans="13:200" ht="12.75">
      <c r="M329" s="4">
        <v>3.27E-09</v>
      </c>
      <c r="N329" s="4">
        <v>6.14222420989</v>
      </c>
      <c r="O329" s="4">
        <v>6254.6266625236</v>
      </c>
      <c r="P329">
        <f t="shared" si="169"/>
        <v>-3.2659776245072713E-09</v>
      </c>
      <c r="R329" s="4">
        <v>3.9E-10</v>
      </c>
      <c r="S329" s="4">
        <v>1.51948786199</v>
      </c>
      <c r="T329" s="4">
        <v>12029.3471878874</v>
      </c>
      <c r="U329">
        <f t="shared" si="170"/>
        <v>-1.771627790003656E-10</v>
      </c>
      <c r="BP329" s="4">
        <v>1.59E-09</v>
      </c>
      <c r="BQ329" s="4">
        <v>2.43166592149</v>
      </c>
      <c r="BR329" s="4">
        <v>221995.028801495</v>
      </c>
      <c r="BS329">
        <f t="shared" si="171"/>
        <v>-1.5852784462771711E-09</v>
      </c>
      <c r="CT329" s="4">
        <v>2.8E-09</v>
      </c>
      <c r="CU329" s="4">
        <v>3.99993658196</v>
      </c>
      <c r="CV329" s="4">
        <v>674.8007441043</v>
      </c>
      <c r="CW329">
        <f t="shared" si="172"/>
        <v>-2.75609609297171E-09</v>
      </c>
      <c r="CX329">
        <f t="shared" si="173"/>
        <v>-2.7559364819430013E-09</v>
      </c>
      <c r="CY329">
        <f t="shared" si="174"/>
        <v>-2.7559364818669503E-09</v>
      </c>
      <c r="CZ329">
        <f t="shared" si="175"/>
        <v>-2.7559364818669503E-09</v>
      </c>
      <c r="GL329" s="4">
        <v>4.952E-08</v>
      </c>
      <c r="GM329" s="4">
        <v>1.42482088612</v>
      </c>
      <c r="GN329" s="4">
        <v>49.1787359017</v>
      </c>
      <c r="GO329">
        <f t="shared" si="176"/>
        <v>-3.780049979947343E-08</v>
      </c>
      <c r="GP329">
        <f t="shared" si="177"/>
        <v>-3.780125253740137E-08</v>
      </c>
      <c r="GQ329">
        <f t="shared" si="178"/>
        <v>-3.780125253775959E-08</v>
      </c>
      <c r="GR329">
        <f t="shared" si="179"/>
        <v>-3.780125253775959E-08</v>
      </c>
    </row>
    <row r="330" spans="13:200" ht="12.75">
      <c r="M330" s="4">
        <v>2.68E-09</v>
      </c>
      <c r="N330" s="4">
        <v>2.47224339737</v>
      </c>
      <c r="O330" s="4">
        <v>664.75604513</v>
      </c>
      <c r="P330">
        <f t="shared" si="169"/>
        <v>2.6634877666090852E-09</v>
      </c>
      <c r="R330" s="4">
        <v>2.6E-10</v>
      </c>
      <c r="S330" s="4">
        <v>3.8768588318</v>
      </c>
      <c r="T330" s="4">
        <v>6262.7205305926</v>
      </c>
      <c r="U330">
        <f t="shared" si="170"/>
        <v>1.422482119692817E-10</v>
      </c>
      <c r="BP330" s="4">
        <v>1.3E-09</v>
      </c>
      <c r="BQ330" s="4">
        <v>2.80707316718</v>
      </c>
      <c r="BR330" s="4">
        <v>6016.4688082696</v>
      </c>
      <c r="BS330">
        <f t="shared" si="171"/>
        <v>3.808672159316713E-10</v>
      </c>
      <c r="CT330" s="4">
        <v>2.46E-09</v>
      </c>
      <c r="CU330" s="4">
        <v>0.37698964335</v>
      </c>
      <c r="CV330" s="4">
        <v>157.6399519819</v>
      </c>
      <c r="CW330">
        <f t="shared" si="172"/>
        <v>-1.4562076657423815E-09</v>
      </c>
      <c r="CX330">
        <f t="shared" si="173"/>
        <v>-1.45605811349588E-09</v>
      </c>
      <c r="CY330">
        <f t="shared" si="174"/>
        <v>-1.4560581134250986E-09</v>
      </c>
      <c r="CZ330">
        <f t="shared" si="175"/>
        <v>-1.4560581134250986E-09</v>
      </c>
      <c r="GL330" s="4">
        <v>5.964E-08</v>
      </c>
      <c r="GM330" s="4">
        <v>5.70758449643</v>
      </c>
      <c r="GN330" s="4">
        <v>309.7995875176</v>
      </c>
      <c r="GO330">
        <f aca="true" t="shared" si="180" ref="GO330:GO393">GL330*COS(GM330+GN330*$C$53)</f>
        <v>-5.8411638831186E-08</v>
      </c>
      <c r="GP330">
        <f aca="true" t="shared" si="181" ref="GP330:GP393">GL330*COS(GM330+GN330*$C$74)</f>
        <v>-5.840985318335066E-08</v>
      </c>
      <c r="GQ330">
        <f aca="true" t="shared" si="182" ref="GQ330:GQ393">GL330*COS(GM330+GN330*$C$95)</f>
        <v>-5.840985318250125E-08</v>
      </c>
      <c r="GR330">
        <f aca="true" t="shared" si="183" ref="GR330:GR393">GL330*COS(GM330+GN330*$C$116)</f>
        <v>-5.840985318250125E-08</v>
      </c>
    </row>
    <row r="331" spans="13:200" ht="12.75">
      <c r="M331" s="4">
        <v>2.69E-09</v>
      </c>
      <c r="N331" s="4">
        <v>1.86207884109</v>
      </c>
      <c r="O331" s="4">
        <v>23141.5583829246</v>
      </c>
      <c r="P331">
        <f t="shared" si="169"/>
        <v>1.2673974700866136E-09</v>
      </c>
      <c r="R331" s="4">
        <v>2.4E-10</v>
      </c>
      <c r="S331" s="4">
        <v>4.91804163466</v>
      </c>
      <c r="T331" s="4">
        <v>19651.048481098</v>
      </c>
      <c r="U331">
        <f t="shared" si="170"/>
        <v>1.0162361731698664E-10</v>
      </c>
      <c r="BP331" s="4">
        <v>1.37E-09</v>
      </c>
      <c r="BQ331" s="4">
        <v>1.70657709294</v>
      </c>
      <c r="BR331" s="4">
        <v>12566.08438968</v>
      </c>
      <c r="BS331">
        <f t="shared" si="171"/>
        <v>1.352094158756858E-09</v>
      </c>
      <c r="CT331" s="4">
        <v>2.19E-09</v>
      </c>
      <c r="CU331" s="4">
        <v>5.67679857772</v>
      </c>
      <c r="CV331" s="4">
        <v>52099.5402118728</v>
      </c>
      <c r="CW331">
        <f t="shared" si="172"/>
        <v>1.6802903042955842E-09</v>
      </c>
      <c r="CX331">
        <f t="shared" si="173"/>
        <v>1.7147774268012449E-09</v>
      </c>
      <c r="CY331">
        <f t="shared" si="174"/>
        <v>1.7147774428974258E-09</v>
      </c>
      <c r="CZ331">
        <f t="shared" si="175"/>
        <v>1.7147774428974258E-09</v>
      </c>
      <c r="GL331" s="4">
        <v>5.091E-08</v>
      </c>
      <c r="GM331" s="4">
        <v>6.00974510144</v>
      </c>
      <c r="GN331" s="4">
        <v>1409.7140497896</v>
      </c>
      <c r="GO331">
        <f t="shared" si="180"/>
        <v>4.2856398479550374E-08</v>
      </c>
      <c r="GP331">
        <f t="shared" si="181"/>
        <v>4.287492445231992E-08</v>
      </c>
      <c r="GQ331">
        <f t="shared" si="182"/>
        <v>4.287492446115815E-08</v>
      </c>
      <c r="GR331">
        <f t="shared" si="183"/>
        <v>4.287492446115815E-08</v>
      </c>
    </row>
    <row r="332" spans="13:200" ht="12.75">
      <c r="M332" s="4">
        <v>3.45E-09</v>
      </c>
      <c r="N332" s="4">
        <v>0.93461290184</v>
      </c>
      <c r="O332" s="4">
        <v>6058.7310542895</v>
      </c>
      <c r="P332">
        <f t="shared" si="169"/>
        <v>2.843145690569762E-09</v>
      </c>
      <c r="R332" s="4">
        <v>2.3E-10</v>
      </c>
      <c r="S332" s="4">
        <v>0.29300197709</v>
      </c>
      <c r="T332" s="4">
        <v>13362.4497067992</v>
      </c>
      <c r="U332">
        <f t="shared" si="170"/>
        <v>8.046270886538677E-11</v>
      </c>
      <c r="BP332" s="4">
        <v>1.11E-09</v>
      </c>
      <c r="BQ332" s="4">
        <v>1.56305648432</v>
      </c>
      <c r="BR332" s="4">
        <v>17782.7320727842</v>
      </c>
      <c r="BS332">
        <f t="shared" si="171"/>
        <v>1.0563707940342107E-09</v>
      </c>
      <c r="CT332" s="4">
        <v>2.51E-09</v>
      </c>
      <c r="CU332" s="4">
        <v>1.52353965506</v>
      </c>
      <c r="CV332" s="4">
        <v>6.8529145699</v>
      </c>
      <c r="CW332">
        <f t="shared" si="172"/>
        <v>-2.4952519854589493E-09</v>
      </c>
      <c r="CX332">
        <f t="shared" si="173"/>
        <v>-2.4952528763166835E-09</v>
      </c>
      <c r="CY332">
        <f t="shared" si="174"/>
        <v>-2.495252876317106E-09</v>
      </c>
      <c r="CZ332">
        <f t="shared" si="175"/>
        <v>-2.495252876317106E-09</v>
      </c>
      <c r="GL332" s="4">
        <v>5.205E-08</v>
      </c>
      <c r="GM332" s="4">
        <v>5.5027133451</v>
      </c>
      <c r="GN332" s="4">
        <v>238.9019581036</v>
      </c>
      <c r="GO332">
        <f t="shared" si="180"/>
        <v>-1.5213079132253558E-08</v>
      </c>
      <c r="GP332">
        <f t="shared" si="181"/>
        <v>-1.5218768997483887E-08</v>
      </c>
      <c r="GQ332">
        <f t="shared" si="182"/>
        <v>-1.5218769000177478E-08</v>
      </c>
      <c r="GR332">
        <f t="shared" si="183"/>
        <v>-1.5218769000177478E-08</v>
      </c>
    </row>
    <row r="333" spans="13:200" ht="12.75">
      <c r="M333" s="4">
        <v>2.96E-09</v>
      </c>
      <c r="N333" s="4">
        <v>4.5168755718</v>
      </c>
      <c r="O333" s="4">
        <v>6418.1409300268</v>
      </c>
      <c r="P333">
        <f t="shared" si="169"/>
        <v>2.7467522015869267E-09</v>
      </c>
      <c r="R333" s="4">
        <v>2.1E-10</v>
      </c>
      <c r="S333" s="4">
        <v>3.18605672363</v>
      </c>
      <c r="T333" s="4">
        <v>6277.552925684</v>
      </c>
      <c r="U333">
        <f t="shared" si="170"/>
        <v>1.2064139571426678E-10</v>
      </c>
      <c r="BP333" s="4">
        <v>1.13E-09</v>
      </c>
      <c r="BQ333" s="4">
        <v>3.58302904101</v>
      </c>
      <c r="BR333" s="4">
        <v>25685.872802808</v>
      </c>
      <c r="BS333">
        <f t="shared" si="171"/>
        <v>1.1287654590812628E-09</v>
      </c>
      <c r="CT333" s="4">
        <v>2.03E-09</v>
      </c>
      <c r="CU333" s="4">
        <v>5.44328656642</v>
      </c>
      <c r="CV333" s="4">
        <v>145.6310438715</v>
      </c>
      <c r="CW333">
        <f t="shared" si="172"/>
        <v>-1.9186506137657065E-09</v>
      </c>
      <c r="CX333">
        <f t="shared" si="173"/>
        <v>-1.9186044048440484E-09</v>
      </c>
      <c r="CY333">
        <f t="shared" si="174"/>
        <v>-1.9186044048221827E-09</v>
      </c>
      <c r="CZ333">
        <f t="shared" si="175"/>
        <v>-1.9186044048221827E-09</v>
      </c>
      <c r="GL333" s="4">
        <v>4.8E-08</v>
      </c>
      <c r="GM333" s="4">
        <v>1.1345031067</v>
      </c>
      <c r="GN333" s="4">
        <v>134.0640787458</v>
      </c>
      <c r="GO333">
        <f t="shared" si="180"/>
        <v>-4.78743866211041E-08</v>
      </c>
      <c r="GP333">
        <f t="shared" si="181"/>
        <v>-4.787416391423325E-08</v>
      </c>
      <c r="GQ333">
        <f t="shared" si="182"/>
        <v>-4.787416391412743E-08</v>
      </c>
      <c r="GR333">
        <f t="shared" si="183"/>
        <v>-4.787416391412743E-08</v>
      </c>
    </row>
    <row r="334" spans="13:200" ht="12.75">
      <c r="M334" s="4">
        <v>3.53E-09</v>
      </c>
      <c r="N334" s="4">
        <v>4.50033653082</v>
      </c>
      <c r="O334" s="4">
        <v>36949.2308084242</v>
      </c>
      <c r="P334">
        <f t="shared" si="169"/>
        <v>-3.521373078149682E-09</v>
      </c>
      <c r="R334" s="4">
        <v>2.1E-10</v>
      </c>
      <c r="S334" s="4">
        <v>6.07546891132</v>
      </c>
      <c r="T334" s="4">
        <v>18139.2945014159</v>
      </c>
      <c r="U334">
        <f t="shared" si="170"/>
        <v>4.9741533088932605E-11</v>
      </c>
      <c r="BP334" s="4">
        <v>1.09E-09</v>
      </c>
      <c r="BQ334" s="4">
        <v>3.26403795962</v>
      </c>
      <c r="BR334" s="4">
        <v>6819.8803620868</v>
      </c>
      <c r="BS334">
        <f t="shared" si="171"/>
        <v>-7.035516615070979E-10</v>
      </c>
      <c r="CT334" s="4">
        <v>2.38E-09</v>
      </c>
      <c r="CU334" s="4">
        <v>0.96169723853</v>
      </c>
      <c r="CV334" s="4">
        <v>497.1870037493</v>
      </c>
      <c r="CW334">
        <f t="shared" si="172"/>
        <v>1.6478158137671715E-09</v>
      </c>
      <c r="CX334">
        <f t="shared" si="173"/>
        <v>1.6482242977119982E-09</v>
      </c>
      <c r="CY334">
        <f t="shared" si="174"/>
        <v>1.648224297905626E-09</v>
      </c>
      <c r="CZ334">
        <f t="shared" si="175"/>
        <v>1.648224297905626E-09</v>
      </c>
      <c r="GL334" s="4">
        <v>4.943E-08</v>
      </c>
      <c r="GM334" s="4">
        <v>1.43051344597</v>
      </c>
      <c r="GN334" s="4">
        <v>422.405405182</v>
      </c>
      <c r="GO334">
        <f t="shared" si="180"/>
        <v>-4.266864022154346E-08</v>
      </c>
      <c r="GP334">
        <f t="shared" si="181"/>
        <v>-4.266359583965919E-08</v>
      </c>
      <c r="GQ334">
        <f t="shared" si="182"/>
        <v>-4.266359583726397E-08</v>
      </c>
      <c r="GR334">
        <f t="shared" si="183"/>
        <v>-4.266359583726397E-08</v>
      </c>
    </row>
    <row r="335" spans="13:200" ht="12.75">
      <c r="M335" s="4">
        <v>2.6E-09</v>
      </c>
      <c r="N335" s="4">
        <v>4.04963546305</v>
      </c>
      <c r="O335" s="4">
        <v>6525.8044539654</v>
      </c>
      <c r="P335">
        <f t="shared" si="169"/>
        <v>2.176319634298176E-09</v>
      </c>
      <c r="R335" s="4">
        <v>2.2E-10</v>
      </c>
      <c r="S335" s="4">
        <v>2.31199937177</v>
      </c>
      <c r="T335" s="4">
        <v>6303.4311693902</v>
      </c>
      <c r="U335">
        <f t="shared" si="170"/>
        <v>1.3511896128964742E-11</v>
      </c>
      <c r="BP335" s="4">
        <v>1.22E-09</v>
      </c>
      <c r="BQ335" s="4">
        <v>0.34120688217</v>
      </c>
      <c r="BR335" s="4">
        <v>1162.4747044078</v>
      </c>
      <c r="BS335">
        <f t="shared" si="171"/>
        <v>1.2070918519626256E-09</v>
      </c>
      <c r="CT335" s="4">
        <v>2.19E-09</v>
      </c>
      <c r="CU335" s="4">
        <v>4.52300776062</v>
      </c>
      <c r="CV335" s="4">
        <v>1615.8995982268</v>
      </c>
      <c r="CW335">
        <f t="shared" si="172"/>
        <v>-1.127563575447345E-09</v>
      </c>
      <c r="CX335">
        <f t="shared" si="173"/>
        <v>-1.1261116775404748E-09</v>
      </c>
      <c r="CY335">
        <f t="shared" si="174"/>
        <v>-1.1261116768503237E-09</v>
      </c>
      <c r="CZ335">
        <f t="shared" si="175"/>
        <v>-1.1261116768503237E-09</v>
      </c>
      <c r="GL335" s="4">
        <v>5.604E-08</v>
      </c>
      <c r="GM335" s="4">
        <v>2.05669305961</v>
      </c>
      <c r="GN335" s="4">
        <v>207.3612046048</v>
      </c>
      <c r="GO335">
        <f t="shared" si="180"/>
        <v>-2.142213384525932E-08</v>
      </c>
      <c r="GP335">
        <f t="shared" si="181"/>
        <v>-2.1416995880526527E-08</v>
      </c>
      <c r="GQ335">
        <f t="shared" si="182"/>
        <v>-2.1416995878089146E-08</v>
      </c>
      <c r="GR335">
        <f t="shared" si="183"/>
        <v>-2.1416995878089146E-08</v>
      </c>
    </row>
    <row r="336" spans="13:200" ht="12.75">
      <c r="M336" s="4">
        <v>2.98E-09</v>
      </c>
      <c r="N336" s="4">
        <v>2.20046722622</v>
      </c>
      <c r="O336" s="4">
        <v>156137.475984799</v>
      </c>
      <c r="P336">
        <f t="shared" si="169"/>
        <v>1.8473848432826662E-09</v>
      </c>
      <c r="R336" s="4">
        <v>2.1E-10</v>
      </c>
      <c r="S336" s="4">
        <v>3.58418394393</v>
      </c>
      <c r="T336" s="4">
        <v>18209.3302636601</v>
      </c>
      <c r="U336">
        <f t="shared" si="170"/>
        <v>3.7868389702594056E-11</v>
      </c>
      <c r="BP336" s="4">
        <v>1.19E-09</v>
      </c>
      <c r="BQ336" s="4">
        <v>5.84644718278</v>
      </c>
      <c r="BR336" s="4">
        <v>12721.572099417</v>
      </c>
      <c r="BS336">
        <f t="shared" si="171"/>
        <v>-6.108699433931927E-10</v>
      </c>
      <c r="CT336" s="4">
        <v>2.75E-09</v>
      </c>
      <c r="CU336" s="4">
        <v>2.37619210741</v>
      </c>
      <c r="CV336" s="4">
        <v>2118.7638603784</v>
      </c>
      <c r="CW336">
        <f t="shared" si="172"/>
        <v>-1.5071507839200013E-10</v>
      </c>
      <c r="CX336">
        <f t="shared" si="173"/>
        <v>-1.5349869682448432E-10</v>
      </c>
      <c r="CY336">
        <f t="shared" si="174"/>
        <v>-1.534986981430118E-10</v>
      </c>
      <c r="CZ336">
        <f t="shared" si="175"/>
        <v>-1.534986981430118E-10</v>
      </c>
      <c r="GL336" s="4">
        <v>6.31E-08</v>
      </c>
      <c r="GM336" s="4">
        <v>5.22966882627</v>
      </c>
      <c r="GN336" s="4">
        <v>139.7413371481</v>
      </c>
      <c r="GO336">
        <f t="shared" si="180"/>
        <v>5.367526897954509E-08</v>
      </c>
      <c r="GP336">
        <f t="shared" si="181"/>
        <v>5.367305069052738E-08</v>
      </c>
      <c r="GQ336">
        <f t="shared" si="182"/>
        <v>5.367305068947123E-08</v>
      </c>
      <c r="GR336">
        <f t="shared" si="183"/>
        <v>5.367305068947123E-08</v>
      </c>
    </row>
    <row r="337" spans="13:200" ht="12.75">
      <c r="M337" s="4">
        <v>2.53E-09</v>
      </c>
      <c r="N337" s="4">
        <v>3.49900838384</v>
      </c>
      <c r="O337" s="4">
        <v>29864.334027309</v>
      </c>
      <c r="P337">
        <f t="shared" si="169"/>
        <v>2.132541160148047E-09</v>
      </c>
      <c r="R337" s="4">
        <v>2.6E-10</v>
      </c>
      <c r="S337" s="4">
        <v>2.068012969</v>
      </c>
      <c r="T337" s="4">
        <v>12573.2652469836</v>
      </c>
      <c r="U337">
        <f t="shared" si="170"/>
        <v>1.9929453361344393E-10</v>
      </c>
      <c r="BP337" s="4">
        <v>1.44E-09</v>
      </c>
      <c r="BQ337" s="4">
        <v>2.28899679126</v>
      </c>
      <c r="BR337" s="4">
        <v>12489.8856287072</v>
      </c>
      <c r="BS337">
        <f t="shared" si="171"/>
        <v>1.2433204827757045E-09</v>
      </c>
      <c r="CT337" s="4">
        <v>2.58E-09</v>
      </c>
      <c r="CU337" s="4">
        <v>5.1244814878</v>
      </c>
      <c r="CV337" s="4">
        <v>608.877797677</v>
      </c>
      <c r="CW337">
        <f t="shared" si="172"/>
        <v>-2.2233203280062492E-09</v>
      </c>
      <c r="CX337">
        <f t="shared" si="173"/>
        <v>-2.223701562721369E-09</v>
      </c>
      <c r="CY337">
        <f t="shared" si="174"/>
        <v>-2.2237015629022273E-09</v>
      </c>
      <c r="CZ337">
        <f t="shared" si="175"/>
        <v>-2.2237015629022273E-09</v>
      </c>
      <c r="GL337" s="4">
        <v>4.772E-08</v>
      </c>
      <c r="GM337" s="4">
        <v>3.06668713747</v>
      </c>
      <c r="GN337" s="4">
        <v>464.7312265138</v>
      </c>
      <c r="GO337">
        <f t="shared" si="180"/>
        <v>1.0822165794487577E-08</v>
      </c>
      <c r="GP337">
        <f t="shared" si="181"/>
        <v>1.0811830859505057E-08</v>
      </c>
      <c r="GQ337">
        <f t="shared" si="182"/>
        <v>1.0811830854601451E-08</v>
      </c>
      <c r="GR337">
        <f t="shared" si="183"/>
        <v>1.0811830854601451E-08</v>
      </c>
    </row>
    <row r="338" spans="13:200" ht="12.75">
      <c r="M338" s="4">
        <v>2.54E-09</v>
      </c>
      <c r="N338" s="4">
        <v>2.44901693835</v>
      </c>
      <c r="O338" s="4">
        <v>5331.3574437408</v>
      </c>
      <c r="P338">
        <f t="shared" si="169"/>
        <v>-2.350508097494118E-09</v>
      </c>
      <c r="R338" s="4">
        <v>2.1E-10</v>
      </c>
      <c r="S338" s="4">
        <v>1.56857722317</v>
      </c>
      <c r="T338" s="4">
        <v>13341.6743113068</v>
      </c>
      <c r="U338">
        <f t="shared" si="170"/>
        <v>-2.0385136109774548E-10</v>
      </c>
      <c r="BP338" s="4">
        <v>1.37E-09</v>
      </c>
      <c r="BQ338" s="4">
        <v>5.82029768354</v>
      </c>
      <c r="BR338" s="4">
        <v>44809.6502008634</v>
      </c>
      <c r="BS338">
        <f t="shared" si="171"/>
        <v>-3.0983565753328025E-10</v>
      </c>
      <c r="CT338" s="4">
        <v>2.6E-09</v>
      </c>
      <c r="CU338" s="4">
        <v>3.88543008475</v>
      </c>
      <c r="CV338" s="4">
        <v>513.079881013</v>
      </c>
      <c r="CW338">
        <f t="shared" si="172"/>
        <v>-1.6396170109458944E-09</v>
      </c>
      <c r="CX338">
        <f t="shared" si="173"/>
        <v>-1.6391215907997392E-09</v>
      </c>
      <c r="CY338">
        <f t="shared" si="174"/>
        <v>-1.6391215905647853E-09</v>
      </c>
      <c r="CZ338">
        <f t="shared" si="175"/>
        <v>-1.6391215905647853E-09</v>
      </c>
      <c r="GL338" s="4">
        <v>4.919E-08</v>
      </c>
      <c r="GM338" s="4">
        <v>3.57280542629</v>
      </c>
      <c r="GN338" s="4">
        <v>52175.8062831484</v>
      </c>
      <c r="GO338">
        <f t="shared" si="180"/>
        <v>-2.287404122758059E-08</v>
      </c>
      <c r="GP338">
        <f t="shared" si="181"/>
        <v>-2.3953971717963726E-08</v>
      </c>
      <c r="GQ338">
        <f t="shared" si="182"/>
        <v>-2.395397222812805E-08</v>
      </c>
      <c r="GR338">
        <f t="shared" si="183"/>
        <v>-2.395397222812805E-08</v>
      </c>
    </row>
    <row r="339" spans="13:200" ht="12.75">
      <c r="M339" s="4">
        <v>2.96E-09</v>
      </c>
      <c r="N339" s="4">
        <v>0.84347588787</v>
      </c>
      <c r="O339" s="4">
        <v>5729.506447149</v>
      </c>
      <c r="P339">
        <f t="shared" si="169"/>
        <v>-7.929441457955286E-11</v>
      </c>
      <c r="R339" s="4">
        <v>2.4E-10</v>
      </c>
      <c r="S339" s="4">
        <v>5.72605158675</v>
      </c>
      <c r="T339" s="4">
        <v>29864.334027309</v>
      </c>
      <c r="U339">
        <f t="shared" si="170"/>
        <v>-2.1117596310517258E-11</v>
      </c>
      <c r="BP339" s="4">
        <v>1.07E-09</v>
      </c>
      <c r="BQ339" s="4">
        <v>2.4281854414</v>
      </c>
      <c r="BR339" s="4">
        <v>5547.1993364596</v>
      </c>
      <c r="BS339">
        <f t="shared" si="171"/>
        <v>-7.698229925472221E-10</v>
      </c>
      <c r="CT339" s="4">
        <v>1.91E-09</v>
      </c>
      <c r="CU339" s="4">
        <v>3.72574595369</v>
      </c>
      <c r="CV339" s="4">
        <v>65.2203710117</v>
      </c>
      <c r="CW339">
        <f t="shared" si="172"/>
        <v>-1.8028200535733566E-09</v>
      </c>
      <c r="CX339">
        <f t="shared" si="173"/>
        <v>-1.802839738438398E-09</v>
      </c>
      <c r="CY339">
        <f t="shared" si="174"/>
        <v>-1.8028397384477205E-09</v>
      </c>
      <c r="CZ339">
        <f t="shared" si="175"/>
        <v>-1.8028397384477205E-09</v>
      </c>
      <c r="GL339" s="4">
        <v>4.762E-08</v>
      </c>
      <c r="GM339" s="4">
        <v>5.90654311203</v>
      </c>
      <c r="GN339" s="4">
        <v>838.9692877504</v>
      </c>
      <c r="GO339">
        <f t="shared" si="180"/>
        <v>1.1252493681383458E-09</v>
      </c>
      <c r="GP339">
        <f t="shared" si="181"/>
        <v>1.1061386922879694E-09</v>
      </c>
      <c r="GQ339">
        <f t="shared" si="182"/>
        <v>1.106138683238593E-09</v>
      </c>
      <c r="GR339">
        <f t="shared" si="183"/>
        <v>1.106138683238593E-09</v>
      </c>
    </row>
    <row r="340" spans="13:200" ht="12.75">
      <c r="M340" s="4">
        <v>2.98E-09</v>
      </c>
      <c r="N340" s="4">
        <v>1.29194706125</v>
      </c>
      <c r="O340" s="4">
        <v>22805.7355659936</v>
      </c>
      <c r="P340">
        <f t="shared" si="169"/>
        <v>-1.6745075662209536E-09</v>
      </c>
      <c r="R340" s="4">
        <v>2.4E-10</v>
      </c>
      <c r="S340" s="4">
        <v>1.40237993205</v>
      </c>
      <c r="T340" s="4">
        <v>14712.317116458</v>
      </c>
      <c r="U340">
        <f t="shared" si="170"/>
        <v>-9.560350242095709E-11</v>
      </c>
      <c r="BP340" s="4">
        <v>1.34E-09</v>
      </c>
      <c r="BQ340" s="4">
        <v>1.26539982939</v>
      </c>
      <c r="BR340" s="4">
        <v>5331.3574437408</v>
      </c>
      <c r="BS340">
        <f t="shared" si="171"/>
        <v>2.057768540707902E-12</v>
      </c>
      <c r="CT340" s="4">
        <v>2.11E-09</v>
      </c>
      <c r="CU340" s="4">
        <v>0.06484535455</v>
      </c>
      <c r="CV340" s="4">
        <v>215.4379594521</v>
      </c>
      <c r="CW340">
        <f t="shared" si="172"/>
        <v>-4.99151551003658E-10</v>
      </c>
      <c r="CX340">
        <f t="shared" si="173"/>
        <v>-4.993628773258279E-10</v>
      </c>
      <c r="CY340">
        <f t="shared" si="174"/>
        <v>-4.993628774260457E-10</v>
      </c>
      <c r="CZ340">
        <f t="shared" si="175"/>
        <v>-4.993628774260457E-10</v>
      </c>
      <c r="GL340" s="4">
        <v>4.848E-08</v>
      </c>
      <c r="GM340" s="4">
        <v>0.77467099227</v>
      </c>
      <c r="GN340" s="4">
        <v>1.6969210294</v>
      </c>
      <c r="GO340">
        <f t="shared" si="180"/>
        <v>4.7158313892724494E-08</v>
      </c>
      <c r="GP340">
        <f t="shared" si="181"/>
        <v>4.7158304764163666E-08</v>
      </c>
      <c r="GQ340">
        <f t="shared" si="182"/>
        <v>4.715830476415933E-08</v>
      </c>
      <c r="GR340">
        <f t="shared" si="183"/>
        <v>4.715830476415933E-08</v>
      </c>
    </row>
    <row r="341" spans="13:200" ht="12.75">
      <c r="M341" s="4">
        <v>2.41E-09</v>
      </c>
      <c r="N341" s="4">
        <v>2.00721280805</v>
      </c>
      <c r="O341" s="4">
        <v>16737.5772365966</v>
      </c>
      <c r="P341">
        <f t="shared" si="169"/>
        <v>1.0901187957413528E-09</v>
      </c>
      <c r="R341" s="4">
        <v>2.5E-10</v>
      </c>
      <c r="S341" s="4">
        <v>5.71466092822</v>
      </c>
      <c r="T341" s="4">
        <v>25934.1243310894</v>
      </c>
      <c r="U341">
        <f t="shared" si="170"/>
        <v>-7.598274583099114E-12</v>
      </c>
      <c r="BP341" s="4">
        <v>1.03E-09</v>
      </c>
      <c r="BQ341" s="4">
        <v>5.96518130595</v>
      </c>
      <c r="BR341" s="4">
        <v>6321.1035226272</v>
      </c>
      <c r="BS341">
        <f t="shared" si="171"/>
        <v>5.548473816700005E-10</v>
      </c>
      <c r="CT341" s="4">
        <v>2.36E-09</v>
      </c>
      <c r="CU341" s="4">
        <v>3.95835282821</v>
      </c>
      <c r="CV341" s="4">
        <v>141.4864422873</v>
      </c>
      <c r="CW341">
        <f t="shared" si="172"/>
        <v>-2.3529166966947914E-09</v>
      </c>
      <c r="CX341">
        <f t="shared" si="173"/>
        <v>-2.3529043222215973E-09</v>
      </c>
      <c r="CY341">
        <f t="shared" si="174"/>
        <v>-2.3529043222156933E-09</v>
      </c>
      <c r="CZ341">
        <f t="shared" si="175"/>
        <v>-2.3529043222156933E-09</v>
      </c>
      <c r="GL341" s="4">
        <v>5.694E-08</v>
      </c>
      <c r="GM341" s="4">
        <v>0.77313415569</v>
      </c>
      <c r="GN341" s="4">
        <v>709.9648343255</v>
      </c>
      <c r="GO341">
        <f t="shared" si="180"/>
        <v>2.2003561954362542E-08</v>
      </c>
      <c r="GP341">
        <f t="shared" si="181"/>
        <v>2.2021400663217137E-08</v>
      </c>
      <c r="GQ341">
        <f t="shared" si="182"/>
        <v>2.2021400671717864E-08</v>
      </c>
      <c r="GR341">
        <f t="shared" si="183"/>
        <v>2.2021400671717864E-08</v>
      </c>
    </row>
    <row r="342" spans="13:200" ht="12.75">
      <c r="M342" s="4">
        <v>3.11E-09</v>
      </c>
      <c r="N342" s="4">
        <v>1.23668016334</v>
      </c>
      <c r="O342" s="4">
        <v>6281.5913772831</v>
      </c>
      <c r="P342">
        <f t="shared" si="169"/>
        <v>-2.461423392981547E-09</v>
      </c>
      <c r="BP342" s="4">
        <v>1.09E-09</v>
      </c>
      <c r="BQ342" s="4">
        <v>0.33808549034</v>
      </c>
      <c r="BR342" s="4">
        <v>11300.5842213564</v>
      </c>
      <c r="BS342">
        <f t="shared" si="171"/>
        <v>1.0888733511257823E-09</v>
      </c>
      <c r="CT342" s="4">
        <v>1.89E-09</v>
      </c>
      <c r="CU342" s="4">
        <v>5.28135043909</v>
      </c>
      <c r="CV342" s="4">
        <v>377.1588225434</v>
      </c>
      <c r="CW342">
        <f t="shared" si="172"/>
        <v>-1.2303783463031112E-09</v>
      </c>
      <c r="CX342">
        <f t="shared" si="173"/>
        <v>-1.2306372281300164E-09</v>
      </c>
      <c r="CY342">
        <f t="shared" si="174"/>
        <v>-1.230637228253303E-09</v>
      </c>
      <c r="CZ342">
        <f t="shared" si="175"/>
        <v>-1.230637228253303E-09</v>
      </c>
      <c r="GL342" s="4">
        <v>5.455E-08</v>
      </c>
      <c r="GM342" s="4">
        <v>0.90289242792</v>
      </c>
      <c r="GN342" s="4">
        <v>208.8456773131</v>
      </c>
      <c r="GO342">
        <f t="shared" si="180"/>
        <v>3.8542551668749175E-09</v>
      </c>
      <c r="GP342">
        <f t="shared" si="181"/>
        <v>3.859692573052818E-09</v>
      </c>
      <c r="GQ342">
        <f t="shared" si="182"/>
        <v>3.859692575626224E-09</v>
      </c>
      <c r="GR342">
        <f t="shared" si="183"/>
        <v>3.859692575626224E-09</v>
      </c>
    </row>
    <row r="343" spans="13:200" ht="12.75">
      <c r="M343" s="4">
        <v>2.4E-09</v>
      </c>
      <c r="N343" s="4">
        <v>2.51650377121</v>
      </c>
      <c r="O343" s="4">
        <v>6245.0481773556</v>
      </c>
      <c r="P343">
        <f t="shared" si="169"/>
        <v>1.6832252831349852E-09</v>
      </c>
      <c r="BP343" s="4">
        <v>1.29E-09</v>
      </c>
      <c r="BQ343" s="4">
        <v>5.89187277327</v>
      </c>
      <c r="BR343" s="4">
        <v>12029.3471878874</v>
      </c>
      <c r="BS343">
        <f t="shared" si="171"/>
        <v>1.2788555770194119E-09</v>
      </c>
      <c r="CT343" s="4">
        <v>2.43E-09</v>
      </c>
      <c r="CU343" s="4">
        <v>4.35559878377</v>
      </c>
      <c r="CV343" s="4">
        <v>482.9599097477</v>
      </c>
      <c r="CW343">
        <f t="shared" si="172"/>
        <v>4.936342926205159E-10</v>
      </c>
      <c r="CX343">
        <f t="shared" si="173"/>
        <v>4.930844523710634E-10</v>
      </c>
      <c r="CY343">
        <f t="shared" si="174"/>
        <v>4.9308445211029E-10</v>
      </c>
      <c r="CZ343">
        <f t="shared" si="175"/>
        <v>4.9308445211029E-10</v>
      </c>
      <c r="GL343" s="4">
        <v>4.901E-08</v>
      </c>
      <c r="GM343" s="4">
        <v>3.79986913631</v>
      </c>
      <c r="GN343" s="4">
        <v>15.4991183888</v>
      </c>
      <c r="GO343">
        <f t="shared" si="180"/>
        <v>3.379458290551216E-08</v>
      </c>
      <c r="GP343">
        <f t="shared" si="181"/>
        <v>3.379431967424686E-08</v>
      </c>
      <c r="GQ343">
        <f t="shared" si="182"/>
        <v>3.379431967412176E-08</v>
      </c>
      <c r="GR343">
        <f t="shared" si="183"/>
        <v>3.379431967412176E-08</v>
      </c>
    </row>
    <row r="344" spans="13:200" ht="12.75">
      <c r="M344" s="4">
        <v>3.32E-09</v>
      </c>
      <c r="N344" s="4">
        <v>3.55576945724</v>
      </c>
      <c r="O344" s="4">
        <v>7668.6374249425</v>
      </c>
      <c r="P344">
        <f t="shared" si="169"/>
        <v>2.0605828181096474E-10</v>
      </c>
      <c r="BP344" s="4">
        <v>1.22E-09</v>
      </c>
      <c r="BQ344" s="4">
        <v>5.77325634636</v>
      </c>
      <c r="BR344" s="4">
        <v>11919.140866668</v>
      </c>
      <c r="BS344">
        <f t="shared" si="171"/>
        <v>-5.064957066931194E-10</v>
      </c>
      <c r="CT344" s="4">
        <v>2.43E-09</v>
      </c>
      <c r="CU344" s="4">
        <v>6.06808644973</v>
      </c>
      <c r="CV344" s="4">
        <v>154.0166152595</v>
      </c>
      <c r="CW344">
        <f t="shared" si="172"/>
        <v>1.6619572786707385E-09</v>
      </c>
      <c r="CX344">
        <f t="shared" si="173"/>
        <v>1.6618266313118618E-09</v>
      </c>
      <c r="CY344">
        <f t="shared" si="174"/>
        <v>1.661826631249782E-09</v>
      </c>
      <c r="CZ344">
        <f t="shared" si="175"/>
        <v>1.661826631249782E-09</v>
      </c>
      <c r="GL344" s="4">
        <v>4.772E-08</v>
      </c>
      <c r="GM344" s="4">
        <v>0.15755140037</v>
      </c>
      <c r="GN344" s="4">
        <v>39.5056337615</v>
      </c>
      <c r="GO344">
        <f t="shared" si="180"/>
        <v>-7.167824314890056E-09</v>
      </c>
      <c r="GP344">
        <f t="shared" si="181"/>
        <v>-7.168716106377032E-09</v>
      </c>
      <c r="GQ344">
        <f t="shared" si="182"/>
        <v>-7.168716106800754E-09</v>
      </c>
      <c r="GR344">
        <f t="shared" si="183"/>
        <v>-7.168716106800754E-09</v>
      </c>
    </row>
    <row r="345" spans="13:200" ht="12.75">
      <c r="M345" s="4">
        <v>2.64E-09</v>
      </c>
      <c r="N345" s="4">
        <v>4.44052061202</v>
      </c>
      <c r="O345" s="4">
        <v>12964.300703391</v>
      </c>
      <c r="P345">
        <f t="shared" si="169"/>
        <v>-2.0892584588527845E-09</v>
      </c>
      <c r="BP345" s="4">
        <v>1.07E-09</v>
      </c>
      <c r="BQ345" s="4">
        <v>6.2499898935</v>
      </c>
      <c r="BR345" s="4">
        <v>77690.7595057384</v>
      </c>
      <c r="BS345">
        <f t="shared" si="171"/>
        <v>6.903836672049824E-10</v>
      </c>
      <c r="CT345" s="4">
        <v>2.49E-09</v>
      </c>
      <c r="CU345" s="4">
        <v>1.57215637373</v>
      </c>
      <c r="CV345" s="4">
        <v>14.2270940016</v>
      </c>
      <c r="CW345">
        <f t="shared" si="172"/>
        <v>1.6337102686759584E-09</v>
      </c>
      <c r="CX345">
        <f t="shared" si="173"/>
        <v>1.6337230604029052E-09</v>
      </c>
      <c r="CY345">
        <f t="shared" si="174"/>
        <v>1.6337230604089937E-09</v>
      </c>
      <c r="CZ345">
        <f t="shared" si="175"/>
        <v>1.6337230604089937E-09</v>
      </c>
      <c r="GL345" s="4">
        <v>5.673E-08</v>
      </c>
      <c r="GM345" s="4">
        <v>2.68359159067</v>
      </c>
      <c r="GN345" s="4">
        <v>1127.2624300768</v>
      </c>
      <c r="GO345">
        <f t="shared" si="180"/>
        <v>2.339647250938964E-08</v>
      </c>
      <c r="GP345">
        <f t="shared" si="181"/>
        <v>2.342434401694946E-08</v>
      </c>
      <c r="GQ345">
        <f t="shared" si="182"/>
        <v>2.3424344030201167E-08</v>
      </c>
      <c r="GR345">
        <f t="shared" si="183"/>
        <v>2.3424344030201167E-08</v>
      </c>
    </row>
    <row r="346" spans="13:200" ht="12.75">
      <c r="M346" s="4">
        <v>2.57E-09</v>
      </c>
      <c r="N346" s="4">
        <v>1.79654471948</v>
      </c>
      <c r="O346" s="4">
        <v>11080.1715789176</v>
      </c>
      <c r="P346">
        <f t="shared" si="169"/>
        <v>1.7770785951829745E-09</v>
      </c>
      <c r="BP346" s="4">
        <v>1.07E-09</v>
      </c>
      <c r="BQ346" s="4">
        <v>1.00535580713</v>
      </c>
      <c r="BR346" s="4">
        <v>77736.7834305024</v>
      </c>
      <c r="BS346">
        <f t="shared" si="171"/>
        <v>-2.957342219558507E-10</v>
      </c>
      <c r="CT346" s="4">
        <v>2.38E-09</v>
      </c>
      <c r="CU346" s="4">
        <v>1.93340192445</v>
      </c>
      <c r="CV346" s="4">
        <v>500.1559491659</v>
      </c>
      <c r="CW346">
        <f t="shared" si="172"/>
        <v>-2.3796215194833614E-09</v>
      </c>
      <c r="CX346">
        <f t="shared" si="173"/>
        <v>-2.37963160852432E-09</v>
      </c>
      <c r="CY346">
        <f t="shared" si="174"/>
        <v>-2.3796316085290995E-09</v>
      </c>
      <c r="CZ346">
        <f t="shared" si="175"/>
        <v>-2.3796316085290995E-09</v>
      </c>
      <c r="GL346" s="4">
        <v>5.477E-08</v>
      </c>
      <c r="GM346" s="4">
        <v>0.53123497431</v>
      </c>
      <c r="GN346" s="4">
        <v>113.8778420516</v>
      </c>
      <c r="GO346">
        <f t="shared" si="180"/>
        <v>4.5522040935698935E-08</v>
      </c>
      <c r="GP346">
        <f t="shared" si="181"/>
        <v>4.55237002839827E-08</v>
      </c>
      <c r="GQ346">
        <f t="shared" si="182"/>
        <v>4.552370028477205E-08</v>
      </c>
      <c r="GR346">
        <f t="shared" si="183"/>
        <v>4.552370028477205E-08</v>
      </c>
    </row>
    <row r="347" spans="13:200" ht="12.75">
      <c r="M347" s="4">
        <v>2.6E-09</v>
      </c>
      <c r="N347" s="4">
        <v>3.3307759842</v>
      </c>
      <c r="O347" s="4">
        <v>5888.4499649322</v>
      </c>
      <c r="P347">
        <f t="shared" si="169"/>
        <v>-5.070051736516821E-10</v>
      </c>
      <c r="BP347" s="4">
        <v>1.43E-09</v>
      </c>
      <c r="BQ347" s="4">
        <v>0.24122178432</v>
      </c>
      <c r="BR347" s="4">
        <v>4214.0690150848</v>
      </c>
      <c r="BS347">
        <f t="shared" si="171"/>
        <v>-9.62456390831129E-10</v>
      </c>
      <c r="CT347" s="4">
        <v>2.09E-09</v>
      </c>
      <c r="CU347" s="4">
        <v>5.02893682321</v>
      </c>
      <c r="CV347" s="4">
        <v>364.559213602</v>
      </c>
      <c r="CW347">
        <f t="shared" si="172"/>
        <v>-1.3424634527040325E-09</v>
      </c>
      <c r="CX347">
        <f t="shared" si="173"/>
        <v>-1.3427428455823155E-09</v>
      </c>
      <c r="CY347">
        <f t="shared" si="174"/>
        <v>-1.3427428457148708E-09</v>
      </c>
      <c r="CZ347">
        <f t="shared" si="175"/>
        <v>-1.3427428457148708E-09</v>
      </c>
      <c r="GL347" s="4">
        <v>5.077E-08</v>
      </c>
      <c r="GM347" s="4">
        <v>1.59268428609</v>
      </c>
      <c r="GN347" s="4">
        <v>1547.9709142294</v>
      </c>
      <c r="GO347">
        <f t="shared" si="180"/>
        <v>-3.170939692253804E-08</v>
      </c>
      <c r="GP347">
        <f t="shared" si="181"/>
        <v>-3.168002095067585E-08</v>
      </c>
      <c r="GQ347">
        <f t="shared" si="182"/>
        <v>-3.168002093667579E-08</v>
      </c>
      <c r="GR347">
        <f t="shared" si="183"/>
        <v>-3.168002093667579E-08</v>
      </c>
    </row>
    <row r="348" spans="13:200" ht="12.75">
      <c r="M348" s="4">
        <v>2.85E-09</v>
      </c>
      <c r="N348" s="4">
        <v>0.3088636143</v>
      </c>
      <c r="O348" s="4">
        <v>11823.1616394502</v>
      </c>
      <c r="P348">
        <f t="shared" si="169"/>
        <v>-1.6691470234344044E-09</v>
      </c>
      <c r="BP348" s="4">
        <v>1.43E-09</v>
      </c>
      <c r="BQ348" s="4">
        <v>0.88529649733</v>
      </c>
      <c r="BR348" s="4">
        <v>7576.560073574001</v>
      </c>
      <c r="BS348">
        <f t="shared" si="171"/>
        <v>-1.2980336800558082E-09</v>
      </c>
      <c r="CT348" s="4">
        <v>2.27E-09</v>
      </c>
      <c r="CU348" s="4">
        <v>5.7298429854</v>
      </c>
      <c r="CV348" s="4">
        <v>1543.8263126452</v>
      </c>
      <c r="CW348">
        <f t="shared" si="172"/>
        <v>-6.027209549435148E-10</v>
      </c>
      <c r="CX348">
        <f t="shared" si="173"/>
        <v>-6.011041662507145E-10</v>
      </c>
      <c r="CY348">
        <f t="shared" si="174"/>
        <v>-6.011041654822452E-10</v>
      </c>
      <c r="CZ348">
        <f t="shared" si="175"/>
        <v>-6.011041654822452E-10</v>
      </c>
      <c r="GL348" s="4">
        <v>4.981E-08</v>
      </c>
      <c r="GM348" s="4">
        <v>1.44584050478</v>
      </c>
      <c r="GN348" s="4">
        <v>1.2720243872</v>
      </c>
      <c r="GO348">
        <f t="shared" si="180"/>
        <v>-3.82682843120435E-08</v>
      </c>
      <c r="GP348">
        <f t="shared" si="181"/>
        <v>-3.8268303717537905E-08</v>
      </c>
      <c r="GQ348">
        <f t="shared" si="182"/>
        <v>-3.8268303717547136E-08</v>
      </c>
      <c r="GR348">
        <f t="shared" si="183"/>
        <v>-3.8268303717547136E-08</v>
      </c>
    </row>
    <row r="349" spans="13:200" ht="12.75">
      <c r="M349" s="4">
        <v>2.9E-09</v>
      </c>
      <c r="N349" s="4">
        <v>5.70141882483</v>
      </c>
      <c r="O349" s="4">
        <v>77.673770428</v>
      </c>
      <c r="P349">
        <f t="shared" si="169"/>
        <v>2.8915072166497503E-09</v>
      </c>
      <c r="BP349" s="4">
        <v>1.07E-09</v>
      </c>
      <c r="BQ349" s="4">
        <v>2.92124030496</v>
      </c>
      <c r="BR349" s="4">
        <v>31415.379249957</v>
      </c>
      <c r="BS349">
        <f t="shared" si="171"/>
        <v>1.06888895322996E-09</v>
      </c>
      <c r="CT349" s="4">
        <v>2.17E-09</v>
      </c>
      <c r="CU349" s="4">
        <v>2.45036922991</v>
      </c>
      <c r="CV349" s="4">
        <v>187.1749679106</v>
      </c>
      <c r="CW349">
        <f t="shared" si="172"/>
        <v>1.924397257413821E-09</v>
      </c>
      <c r="CX349">
        <f t="shared" si="173"/>
        <v>1.924487058556642E-09</v>
      </c>
      <c r="CY349">
        <f t="shared" si="174"/>
        <v>1.9244870585992726E-09</v>
      </c>
      <c r="CZ349">
        <f t="shared" si="175"/>
        <v>1.9244870585992726E-09</v>
      </c>
      <c r="GL349" s="4">
        <v>5.813E-08</v>
      </c>
      <c r="GM349" s="4">
        <v>5.85024085408</v>
      </c>
      <c r="GN349" s="4">
        <v>57.255490749</v>
      </c>
      <c r="GO349">
        <f t="shared" si="180"/>
        <v>5.6908799976963655E-08</v>
      </c>
      <c r="GP349">
        <f t="shared" si="181"/>
        <v>5.69091246632724E-08</v>
      </c>
      <c r="GQ349">
        <f t="shared" si="182"/>
        <v>5.690912466342667E-08</v>
      </c>
      <c r="GR349">
        <f t="shared" si="183"/>
        <v>5.690912466342667E-08</v>
      </c>
    </row>
    <row r="350" spans="13:200" ht="12.75">
      <c r="M350" s="4">
        <v>2.55E-09</v>
      </c>
      <c r="N350" s="4">
        <v>4.0093966444</v>
      </c>
      <c r="O350" s="4">
        <v>5881.4037282342</v>
      </c>
      <c r="P350">
        <f t="shared" si="169"/>
        <v>-1.6328152583700656E-09</v>
      </c>
      <c r="BP350" s="4">
        <v>9.9E-10</v>
      </c>
      <c r="BQ350" s="4">
        <v>5.70862227072</v>
      </c>
      <c r="BR350" s="4">
        <v>5540.0857894588</v>
      </c>
      <c r="BS350">
        <f t="shared" si="171"/>
        <v>2.979285967956706E-10</v>
      </c>
      <c r="CT350" s="4">
        <v>1.81E-09</v>
      </c>
      <c r="CU350" s="4">
        <v>1.65699502247</v>
      </c>
      <c r="CV350" s="4">
        <v>1627.2059309216</v>
      </c>
      <c r="CW350">
        <f t="shared" si="172"/>
        <v>-1.8015048453377943E-09</v>
      </c>
      <c r="CX350">
        <f t="shared" si="173"/>
        <v>-1.8013679251695362E-09</v>
      </c>
      <c r="CY350">
        <f t="shared" si="174"/>
        <v>-1.8013679251043403E-09</v>
      </c>
      <c r="CZ350">
        <f t="shared" si="175"/>
        <v>-1.8013679251043403E-09</v>
      </c>
      <c r="GL350" s="4">
        <v>5.52E-08</v>
      </c>
      <c r="GM350" s="4">
        <v>5.06396698257</v>
      </c>
      <c r="GN350" s="4">
        <v>421.2297490144</v>
      </c>
      <c r="GO350">
        <f t="shared" si="180"/>
        <v>-5.5110156318448236E-08</v>
      </c>
      <c r="GP350">
        <f t="shared" si="181"/>
        <v>-5.5109520700940113E-08</v>
      </c>
      <c r="GQ350">
        <f t="shared" si="182"/>
        <v>-5.510952070063842E-08</v>
      </c>
      <c r="GR350">
        <f t="shared" si="183"/>
        <v>-5.510952070063842E-08</v>
      </c>
    </row>
    <row r="351" spans="13:200" ht="12.75">
      <c r="M351" s="4">
        <v>2.53E-09</v>
      </c>
      <c r="N351" s="4">
        <v>4.73318493678</v>
      </c>
      <c r="O351" s="4">
        <v>16723.350142595</v>
      </c>
      <c r="P351">
        <f t="shared" si="169"/>
        <v>-1.7626163946560267E-09</v>
      </c>
      <c r="BP351" s="4">
        <v>1.1E-09</v>
      </c>
      <c r="BQ351" s="4">
        <v>0.37528037383</v>
      </c>
      <c r="BR351" s="4">
        <v>5863.5912061162</v>
      </c>
      <c r="BS351">
        <f t="shared" si="171"/>
        <v>-1.0677063289668105E-09</v>
      </c>
      <c r="CT351" s="4">
        <v>2.14E-09</v>
      </c>
      <c r="CU351" s="4">
        <v>1.60213179145</v>
      </c>
      <c r="CV351" s="4">
        <v>11.3063326948</v>
      </c>
      <c r="CW351">
        <f t="shared" si="172"/>
        <v>1.3601630740789298E-09</v>
      </c>
      <c r="CX351">
        <f t="shared" si="173"/>
        <v>1.3601541363209826E-09</v>
      </c>
      <c r="CY351">
        <f t="shared" si="174"/>
        <v>1.360154136316733E-09</v>
      </c>
      <c r="CZ351">
        <f t="shared" si="175"/>
        <v>1.360154136316733E-09</v>
      </c>
      <c r="GL351" s="4">
        <v>5.938E-08</v>
      </c>
      <c r="GM351" s="4">
        <v>0.96886308551</v>
      </c>
      <c r="GN351" s="4">
        <v>6280.1069045748</v>
      </c>
      <c r="GO351">
        <f t="shared" si="180"/>
        <v>2.699204498187165E-09</v>
      </c>
      <c r="GP351">
        <f t="shared" si="181"/>
        <v>2.877437267712821E-09</v>
      </c>
      <c r="GQ351">
        <f t="shared" si="182"/>
        <v>2.877437352294427E-09</v>
      </c>
      <c r="GR351">
        <f t="shared" si="183"/>
        <v>2.877437352294427E-09</v>
      </c>
    </row>
    <row r="352" spans="13:200" ht="12.75">
      <c r="M352" s="4">
        <v>2.28E-09</v>
      </c>
      <c r="N352" s="4">
        <v>0.95333661324</v>
      </c>
      <c r="O352" s="4">
        <v>5540.0857894588</v>
      </c>
      <c r="P352">
        <f t="shared" si="169"/>
        <v>-2.1428834375558397E-09</v>
      </c>
      <c r="BP352" s="4">
        <v>1.04E-09</v>
      </c>
      <c r="BQ352" s="4">
        <v>4.44107178366</v>
      </c>
      <c r="BR352" s="4">
        <v>2118.7638603784</v>
      </c>
      <c r="BS352">
        <f t="shared" si="171"/>
        <v>9.412735239350247E-10</v>
      </c>
      <c r="CT352" s="4">
        <v>2.03E-09</v>
      </c>
      <c r="CU352" s="4">
        <v>0.74638490279</v>
      </c>
      <c r="CV352" s="4">
        <v>14.5571624017</v>
      </c>
      <c r="CW352">
        <f t="shared" si="172"/>
        <v>-1.7510101569343175E-09</v>
      </c>
      <c r="CX352">
        <f t="shared" si="173"/>
        <v>-1.7510173106568364E-09</v>
      </c>
      <c r="CY352">
        <f t="shared" si="174"/>
        <v>-1.7510173106602372E-09</v>
      </c>
      <c r="CZ352">
        <f t="shared" si="175"/>
        <v>-1.7510173106602372E-09</v>
      </c>
      <c r="GL352" s="4">
        <v>5.206E-08</v>
      </c>
      <c r="GM352" s="4">
        <v>3.5800381937</v>
      </c>
      <c r="GN352" s="4">
        <v>474.9468453752</v>
      </c>
      <c r="GO352">
        <f t="shared" si="180"/>
        <v>3.35503836781328E-08</v>
      </c>
      <c r="GP352">
        <f t="shared" si="181"/>
        <v>3.3541336599871516E-08</v>
      </c>
      <c r="GQ352">
        <f t="shared" si="182"/>
        <v>3.354133659558047E-08</v>
      </c>
      <c r="GR352">
        <f t="shared" si="183"/>
        <v>3.354133659558047E-08</v>
      </c>
    </row>
    <row r="353" spans="13:200" ht="12.75">
      <c r="M353" s="4">
        <v>3.19E-09</v>
      </c>
      <c r="N353" s="4">
        <v>1.38633229189</v>
      </c>
      <c r="O353" s="4">
        <v>163096.180361183</v>
      </c>
      <c r="P353">
        <f t="shared" si="169"/>
        <v>2.5365017671031956E-09</v>
      </c>
      <c r="BP353" s="4">
        <v>9.8E-10</v>
      </c>
      <c r="BQ353" s="4">
        <v>5.95877916706</v>
      </c>
      <c r="BR353" s="4">
        <v>4061.2192153944</v>
      </c>
      <c r="BS353">
        <f t="shared" si="171"/>
        <v>5.621649633918857E-10</v>
      </c>
      <c r="CT353" s="4">
        <v>1.92E-09</v>
      </c>
      <c r="CU353" s="4">
        <v>3.17719161639</v>
      </c>
      <c r="CV353" s="4">
        <v>343.4792050305</v>
      </c>
      <c r="CW353">
        <f t="shared" si="172"/>
        <v>7.779575925622188E-10</v>
      </c>
      <c r="CX353">
        <f t="shared" si="173"/>
        <v>7.782460642065474E-10</v>
      </c>
      <c r="CY353">
        <f t="shared" si="174"/>
        <v>7.782460643430351E-10</v>
      </c>
      <c r="CZ353">
        <f t="shared" si="175"/>
        <v>7.782460643430351E-10</v>
      </c>
      <c r="GL353" s="4">
        <v>5.256E-08</v>
      </c>
      <c r="GM353" s="4">
        <v>0.61005270999</v>
      </c>
      <c r="GN353" s="4">
        <v>95.9792272178</v>
      </c>
      <c r="GO353">
        <f t="shared" si="180"/>
        <v>4.155653814436451E-08</v>
      </c>
      <c r="GP353">
        <f t="shared" si="181"/>
        <v>4.1555060235705364E-08</v>
      </c>
      <c r="GQ353">
        <f t="shared" si="182"/>
        <v>4.155506023500288E-08</v>
      </c>
      <c r="GR353">
        <f t="shared" si="183"/>
        <v>4.155506023500288E-08</v>
      </c>
    </row>
    <row r="354" spans="13:200" ht="12.75">
      <c r="M354" s="4">
        <v>2.24E-09</v>
      </c>
      <c r="N354" s="4">
        <v>1.65156322696</v>
      </c>
      <c r="O354" s="4">
        <v>10027.9031957292</v>
      </c>
      <c r="P354">
        <f t="shared" si="169"/>
        <v>-1.7273773598372192E-09</v>
      </c>
      <c r="BP354" s="4">
        <v>1.13E-09</v>
      </c>
      <c r="BQ354" s="4">
        <v>1.24206857385</v>
      </c>
      <c r="BR354" s="4">
        <v>84672.4758445046</v>
      </c>
      <c r="BS354">
        <f t="shared" si="171"/>
        <v>7.635580508884887E-10</v>
      </c>
      <c r="CT354" s="4">
        <v>1.77E-09</v>
      </c>
      <c r="CU354" s="4">
        <v>1.50027795761</v>
      </c>
      <c r="CV354" s="4">
        <v>9.449352971</v>
      </c>
      <c r="CW354">
        <f t="shared" si="172"/>
        <v>4.644685391611945E-10</v>
      </c>
      <c r="CX354">
        <f t="shared" si="173"/>
        <v>4.644762613856863E-10</v>
      </c>
      <c r="CY354">
        <f t="shared" si="174"/>
        <v>4.644762613893514E-10</v>
      </c>
      <c r="CZ354">
        <f t="shared" si="175"/>
        <v>4.644762613893514E-10</v>
      </c>
      <c r="GL354" s="4">
        <v>5.531E-08</v>
      </c>
      <c r="GM354" s="4">
        <v>5.28764137194</v>
      </c>
      <c r="GN354" s="4">
        <v>36.7604375141</v>
      </c>
      <c r="GO354">
        <f t="shared" si="180"/>
        <v>5.376543983852655E-08</v>
      </c>
      <c r="GP354">
        <f t="shared" si="181"/>
        <v>5.3765668130464865E-08</v>
      </c>
      <c r="GQ354">
        <f t="shared" si="182"/>
        <v>5.376566813057331E-08</v>
      </c>
      <c r="GR354">
        <f t="shared" si="183"/>
        <v>5.376566813057331E-08</v>
      </c>
    </row>
    <row r="355" spans="13:200" ht="12.75">
      <c r="M355" s="4">
        <v>2.26E-09</v>
      </c>
      <c r="N355" s="4">
        <v>0.34106460604</v>
      </c>
      <c r="O355" s="4">
        <v>17796.9591667858</v>
      </c>
      <c r="P355">
        <f t="shared" si="169"/>
        <v>-1.2669346443602971E-10</v>
      </c>
      <c r="BP355" s="4">
        <v>1.24E-09</v>
      </c>
      <c r="BQ355" s="4">
        <v>2.55619029867</v>
      </c>
      <c r="BR355" s="4">
        <v>12539.853380183</v>
      </c>
      <c r="BS355">
        <f t="shared" si="171"/>
        <v>-1.2387619101123617E-09</v>
      </c>
      <c r="CT355" s="4">
        <v>1.77E-09</v>
      </c>
      <c r="CU355" s="4">
        <v>0.03038098292</v>
      </c>
      <c r="CV355" s="4">
        <v>165.6048322446</v>
      </c>
      <c r="CW355">
        <f t="shared" si="172"/>
        <v>9.979109580654494E-10</v>
      </c>
      <c r="CX355">
        <f t="shared" si="173"/>
        <v>9.98026790673536E-10</v>
      </c>
      <c r="CY355">
        <f t="shared" si="174"/>
        <v>9.980267907287102E-10</v>
      </c>
      <c r="CZ355">
        <f t="shared" si="175"/>
        <v>9.980267907287102E-10</v>
      </c>
      <c r="GL355" s="4">
        <v>6.158E-08</v>
      </c>
      <c r="GM355" s="4">
        <v>5.73176703797</v>
      </c>
      <c r="GN355" s="4">
        <v>711.4493070338</v>
      </c>
      <c r="GO355">
        <f t="shared" si="180"/>
        <v>5.280751615118559E-08</v>
      </c>
      <c r="GP355">
        <f t="shared" si="181"/>
        <v>5.28182964583514E-08</v>
      </c>
      <c r="GQ355">
        <f t="shared" si="182"/>
        <v>5.281829646347676E-08</v>
      </c>
      <c r="GR355">
        <f t="shared" si="183"/>
        <v>5.281829646347676E-08</v>
      </c>
    </row>
    <row r="356" spans="13:200" ht="12.75">
      <c r="M356" s="4">
        <v>2.36E-09</v>
      </c>
      <c r="N356" s="4">
        <v>4.19817431922</v>
      </c>
      <c r="O356" s="4">
        <v>19.66976089979</v>
      </c>
      <c r="P356">
        <f t="shared" si="169"/>
        <v>-1.675341993556414E-09</v>
      </c>
      <c r="BP356" s="4">
        <v>1.1E-09</v>
      </c>
      <c r="BQ356" s="4">
        <v>3.66952094329</v>
      </c>
      <c r="BR356" s="4">
        <v>238004.524157236</v>
      </c>
      <c r="BS356">
        <f t="shared" si="171"/>
        <v>2.225763700228956E-10</v>
      </c>
      <c r="CT356" s="4">
        <v>1.76E-09</v>
      </c>
      <c r="CU356" s="4">
        <v>4.64462444674</v>
      </c>
      <c r="CV356" s="4">
        <v>315.1680293792</v>
      </c>
      <c r="CW356">
        <f t="shared" si="172"/>
        <v>-1.713412054534621E-09</v>
      </c>
      <c r="CX356">
        <f t="shared" si="173"/>
        <v>-1.7133513730263776E-09</v>
      </c>
      <c r="CY356">
        <f t="shared" si="174"/>
        <v>-1.7133513729976388E-09</v>
      </c>
      <c r="CZ356">
        <f t="shared" si="175"/>
        <v>-1.7133513729976388E-09</v>
      </c>
      <c r="GL356" s="4">
        <v>5.003E-08</v>
      </c>
      <c r="GM356" s="4">
        <v>2.19048397989</v>
      </c>
      <c r="GN356" s="4">
        <v>501.6404218742</v>
      </c>
      <c r="GO356">
        <f t="shared" si="180"/>
        <v>-2.8456815883725652E-08</v>
      </c>
      <c r="GP356">
        <f t="shared" si="181"/>
        <v>-2.8466691672191682E-08</v>
      </c>
      <c r="GQ356">
        <f t="shared" si="182"/>
        <v>-2.8466691676887672E-08</v>
      </c>
      <c r="GR356">
        <f t="shared" si="183"/>
        <v>-2.8466691676887672E-08</v>
      </c>
    </row>
    <row r="357" spans="13:200" ht="12.75">
      <c r="M357" s="4">
        <v>2.8E-09</v>
      </c>
      <c r="N357" s="4">
        <v>4.1408026897</v>
      </c>
      <c r="O357" s="4">
        <v>12539.853380183</v>
      </c>
      <c r="P357">
        <f t="shared" si="169"/>
        <v>1.637252740676947E-10</v>
      </c>
      <c r="BP357" s="4">
        <v>1.12E-09</v>
      </c>
      <c r="BQ357" s="4">
        <v>4.32512422943</v>
      </c>
      <c r="BR357" s="4">
        <v>97238.6275444874</v>
      </c>
      <c r="BS357">
        <f t="shared" si="171"/>
        <v>7.362254503126985E-11</v>
      </c>
      <c r="CT357" s="4">
        <v>2.08E-09</v>
      </c>
      <c r="CU357" s="4">
        <v>2.65835778368</v>
      </c>
      <c r="CV357" s="4">
        <v>496.0113475817</v>
      </c>
      <c r="CW357">
        <f t="shared" si="172"/>
        <v>1.644945601141678E-09</v>
      </c>
      <c r="CX357">
        <f t="shared" si="173"/>
        <v>1.644643432237654E-09</v>
      </c>
      <c r="CY357">
        <f t="shared" si="174"/>
        <v>1.6446434320940433E-09</v>
      </c>
      <c r="CZ357">
        <f t="shared" si="175"/>
        <v>1.6446434320940433E-09</v>
      </c>
      <c r="GL357" s="4">
        <v>5.15E-08</v>
      </c>
      <c r="GM357" s="4">
        <v>5.58407480282</v>
      </c>
      <c r="GN357" s="4">
        <v>26049.7701059364</v>
      </c>
      <c r="GO357">
        <f t="shared" si="180"/>
        <v>5.1441189723260563E-08</v>
      </c>
      <c r="GP357">
        <f t="shared" si="181"/>
        <v>5.1406526763332374E-08</v>
      </c>
      <c r="GQ357">
        <f t="shared" si="182"/>
        <v>5.140652674500875E-08</v>
      </c>
      <c r="GR357">
        <f t="shared" si="183"/>
        <v>5.140652674500875E-08</v>
      </c>
    </row>
    <row r="358" spans="13:200" ht="12.75">
      <c r="M358" s="4">
        <v>2.75E-09</v>
      </c>
      <c r="N358" s="4">
        <v>5.50306930248</v>
      </c>
      <c r="O358" s="4">
        <v>32.5325507914</v>
      </c>
      <c r="P358">
        <f t="shared" si="169"/>
        <v>-2.6407405586010814E-09</v>
      </c>
      <c r="BP358" s="4">
        <v>9.7E-10</v>
      </c>
      <c r="BQ358" s="4">
        <v>3.70151541181</v>
      </c>
      <c r="BR358" s="4">
        <v>11720.0688652316</v>
      </c>
      <c r="BS358">
        <f t="shared" si="171"/>
        <v>-9.213810487348224E-10</v>
      </c>
      <c r="CT358" s="4">
        <v>1.74E-09</v>
      </c>
      <c r="CU358" s="4">
        <v>2.76155855705</v>
      </c>
      <c r="CV358" s="4">
        <v>49.1787359017</v>
      </c>
      <c r="CW358">
        <f t="shared" si="172"/>
        <v>7.853417564212231E-10</v>
      </c>
      <c r="CX358">
        <f t="shared" si="173"/>
        <v>7.853052201844446E-10</v>
      </c>
      <c r="CY358">
        <f t="shared" si="174"/>
        <v>7.853052201670571E-10</v>
      </c>
      <c r="CZ358">
        <f t="shared" si="175"/>
        <v>7.853052201670571E-10</v>
      </c>
      <c r="GL358" s="4">
        <v>5.138E-08</v>
      </c>
      <c r="GM358" s="4">
        <v>4.55234158942</v>
      </c>
      <c r="GN358" s="4">
        <v>670.916774951</v>
      </c>
      <c r="GO358">
        <f t="shared" si="180"/>
        <v>-5.135648554723703E-08</v>
      </c>
      <c r="GP358">
        <f t="shared" si="181"/>
        <v>-5.1356981852453526E-08</v>
      </c>
      <c r="GQ358">
        <f t="shared" si="182"/>
        <v>-5.135698185268849E-08</v>
      </c>
      <c r="GR358">
        <f t="shared" si="183"/>
        <v>-5.135698185268849E-08</v>
      </c>
    </row>
    <row r="359" spans="13:200" ht="12.75">
      <c r="M359" s="4">
        <v>2.23E-09</v>
      </c>
      <c r="N359" s="4">
        <v>5.23334210294</v>
      </c>
      <c r="O359" s="4">
        <v>56.8983749356</v>
      </c>
      <c r="P359">
        <f t="shared" si="169"/>
        <v>-1.7109214777248673E-09</v>
      </c>
      <c r="BP359" s="4">
        <v>1.2E-09</v>
      </c>
      <c r="BQ359" s="4">
        <v>1.26895630252</v>
      </c>
      <c r="BR359" s="4">
        <v>12043.574281889</v>
      </c>
      <c r="BS359">
        <f t="shared" si="171"/>
        <v>5.710903330972926E-10</v>
      </c>
      <c r="CT359" s="4">
        <v>1.96E-09</v>
      </c>
      <c r="CU359" s="4">
        <v>1.95549714182</v>
      </c>
      <c r="CV359" s="4">
        <v>335.7749571987</v>
      </c>
      <c r="CW359">
        <f t="shared" si="172"/>
        <v>5.858489852313221E-10</v>
      </c>
      <c r="CX359">
        <f t="shared" si="173"/>
        <v>5.855484796078594E-10</v>
      </c>
      <c r="CY359">
        <f t="shared" si="174"/>
        <v>5.855484794649584E-10</v>
      </c>
      <c r="CZ359">
        <f t="shared" si="175"/>
        <v>5.855484794649584E-10</v>
      </c>
      <c r="GL359" s="4">
        <v>5.609E-08</v>
      </c>
      <c r="GM359" s="4">
        <v>4.3727275978</v>
      </c>
      <c r="GN359" s="4">
        <v>52.8020726241</v>
      </c>
      <c r="GO359">
        <f t="shared" si="180"/>
        <v>-5.493710878790738E-08</v>
      </c>
      <c r="GP359">
        <f t="shared" si="181"/>
        <v>-5.49368229326971E-08</v>
      </c>
      <c r="GQ359">
        <f t="shared" si="182"/>
        <v>-5.493682293256139E-08</v>
      </c>
      <c r="GR359">
        <f t="shared" si="183"/>
        <v>-5.493682293256139E-08</v>
      </c>
    </row>
    <row r="360" spans="13:200" ht="12.75">
      <c r="M360" s="4">
        <v>2.17E-09</v>
      </c>
      <c r="N360" s="4">
        <v>6.08587881787</v>
      </c>
      <c r="O360" s="4">
        <v>6805.653268085201</v>
      </c>
      <c r="P360">
        <f t="shared" si="169"/>
        <v>1.9328208294156194E-09</v>
      </c>
      <c r="BP360" s="4">
        <v>9.4E-10</v>
      </c>
      <c r="BQ360" s="4">
        <v>2.56461130309</v>
      </c>
      <c r="BR360" s="4">
        <v>19004.6479494084</v>
      </c>
      <c r="BS360">
        <f t="shared" si="171"/>
        <v>-8.946280248233792E-10</v>
      </c>
      <c r="CT360" s="4">
        <v>2E-09</v>
      </c>
      <c r="CU360" s="4">
        <v>4.16839394758</v>
      </c>
      <c r="CV360" s="4">
        <v>285.1117485887</v>
      </c>
      <c r="CW360">
        <f t="shared" si="172"/>
        <v>-1.1185386659137811E-09</v>
      </c>
      <c r="CX360">
        <f t="shared" si="173"/>
        <v>-1.1187648344309619E-09</v>
      </c>
      <c r="CY360">
        <f t="shared" si="174"/>
        <v>-1.118764834538014E-09</v>
      </c>
      <c r="CZ360">
        <f t="shared" si="175"/>
        <v>-1.118764834538014E-09</v>
      </c>
      <c r="GL360" s="4">
        <v>5.636E-08</v>
      </c>
      <c r="GM360" s="4">
        <v>2.39183054397</v>
      </c>
      <c r="GN360" s="4">
        <v>10210.3166007944</v>
      </c>
      <c r="GO360">
        <f t="shared" si="180"/>
        <v>-5.575227373823794E-08</v>
      </c>
      <c r="GP360">
        <f t="shared" si="181"/>
        <v>-5.571128309339733E-08</v>
      </c>
      <c r="GQ360">
        <f t="shared" si="182"/>
        <v>-5.571128307354484E-08</v>
      </c>
      <c r="GR360">
        <f t="shared" si="183"/>
        <v>-5.571128307354484E-08</v>
      </c>
    </row>
    <row r="361" spans="13:200" ht="12.75">
      <c r="M361" s="4">
        <v>2.8E-09</v>
      </c>
      <c r="N361" s="4">
        <v>4.52472044653</v>
      </c>
      <c r="O361" s="4">
        <v>6016.4688082696</v>
      </c>
      <c r="P361">
        <f t="shared" si="169"/>
        <v>-2.768355456105719E-09</v>
      </c>
      <c r="BP361" s="4">
        <v>1.17E-09</v>
      </c>
      <c r="BQ361" s="4">
        <v>3.65425622684</v>
      </c>
      <c r="BR361" s="4">
        <v>34520.3093093808</v>
      </c>
      <c r="BS361">
        <f t="shared" si="171"/>
        <v>8.908474973942956E-10</v>
      </c>
      <c r="CT361" s="4">
        <v>1.99E-09</v>
      </c>
      <c r="CU361" s="4">
        <v>0.06168021293</v>
      </c>
      <c r="CV361" s="4">
        <v>73.5577582899</v>
      </c>
      <c r="CW361">
        <f t="shared" si="172"/>
        <v>-1.2211637906713901E-09</v>
      </c>
      <c r="CX361">
        <f t="shared" si="173"/>
        <v>-1.2211084884732637E-09</v>
      </c>
      <c r="CY361">
        <f t="shared" si="174"/>
        <v>-1.2211084884470042E-09</v>
      </c>
      <c r="CZ361">
        <f t="shared" si="175"/>
        <v>-1.2211084884470042E-09</v>
      </c>
      <c r="GL361" s="4">
        <v>4.512E-08</v>
      </c>
      <c r="GM361" s="4">
        <v>2.59978208967</v>
      </c>
      <c r="GN361" s="4">
        <v>1234.5479899894</v>
      </c>
      <c r="GO361">
        <f t="shared" si="180"/>
        <v>-4.062154719271488E-08</v>
      </c>
      <c r="GP361">
        <f t="shared" si="181"/>
        <v>-4.063314109480427E-08</v>
      </c>
      <c r="GQ361">
        <f t="shared" si="182"/>
        <v>-4.063314110029901E-08</v>
      </c>
      <c r="GR361">
        <f t="shared" si="183"/>
        <v>-4.063314110029901E-08</v>
      </c>
    </row>
    <row r="362" spans="13:200" ht="12.75">
      <c r="M362" s="4">
        <v>2.27E-09</v>
      </c>
      <c r="N362" s="4">
        <v>5.06509843737</v>
      </c>
      <c r="O362" s="4">
        <v>6277.552925684</v>
      </c>
      <c r="P362">
        <f t="shared" si="169"/>
        <v>1.3748187973894067E-09</v>
      </c>
      <c r="BP362" s="4">
        <v>9.8E-10</v>
      </c>
      <c r="BQ362" s="4">
        <v>0.13589994287</v>
      </c>
      <c r="BR362" s="4">
        <v>11080.1715789176</v>
      </c>
      <c r="BS362">
        <f t="shared" si="171"/>
        <v>-7.659042602492871E-10</v>
      </c>
      <c r="CT362" s="4">
        <v>1.88E-09</v>
      </c>
      <c r="CU362" s="4">
        <v>6.17288913873</v>
      </c>
      <c r="CV362" s="4">
        <v>535.3200393871</v>
      </c>
      <c r="CW362">
        <f t="shared" si="172"/>
        <v>-1.5628997543886778E-09</v>
      </c>
      <c r="CX362">
        <f t="shared" si="173"/>
        <v>-1.5626320737336337E-09</v>
      </c>
      <c r="CY362">
        <f t="shared" si="174"/>
        <v>-1.5626320736062448E-09</v>
      </c>
      <c r="CZ362">
        <f t="shared" si="175"/>
        <v>-1.5626320736062448E-09</v>
      </c>
      <c r="GL362" s="4">
        <v>5.412E-08</v>
      </c>
      <c r="GM362" s="4">
        <v>4.58813638089</v>
      </c>
      <c r="GN362" s="4">
        <v>179.6194779251</v>
      </c>
      <c r="GO362">
        <f t="shared" si="180"/>
        <v>5.270790959471739E-08</v>
      </c>
      <c r="GP362">
        <f t="shared" si="181"/>
        <v>5.270896496965113E-08</v>
      </c>
      <c r="GQ362">
        <f t="shared" si="182"/>
        <v>5.270896497015083E-08</v>
      </c>
      <c r="GR362">
        <f t="shared" si="183"/>
        <v>5.270896497015083E-08</v>
      </c>
    </row>
    <row r="363" spans="13:200" ht="12.75">
      <c r="M363" s="4">
        <v>2.26E-09</v>
      </c>
      <c r="N363" s="4">
        <v>5.17755154305</v>
      </c>
      <c r="O363" s="4">
        <v>11720.0688652316</v>
      </c>
      <c r="P363">
        <f t="shared" si="169"/>
        <v>-9.064772265569677E-10</v>
      </c>
      <c r="BP363" s="4">
        <v>9.7E-10</v>
      </c>
      <c r="BQ363" s="4">
        <v>5.38330115253</v>
      </c>
      <c r="BR363" s="4">
        <v>7834.1210726394</v>
      </c>
      <c r="BS363">
        <f t="shared" si="171"/>
        <v>-5.939158327292933E-10</v>
      </c>
      <c r="CT363" s="4">
        <v>2.15E-09</v>
      </c>
      <c r="CU363" s="4">
        <v>1.92414563346</v>
      </c>
      <c r="CV363" s="4">
        <v>552.6973893591</v>
      </c>
      <c r="CW363">
        <f t="shared" si="172"/>
        <v>-1.6993307505063299E-09</v>
      </c>
      <c r="CX363">
        <f t="shared" si="173"/>
        <v>-1.699679003383497E-09</v>
      </c>
      <c r="CY363">
        <f t="shared" si="174"/>
        <v>-1.6996790035487512E-09</v>
      </c>
      <c r="CZ363">
        <f t="shared" si="175"/>
        <v>-1.6996790035487512E-09</v>
      </c>
      <c r="GL363" s="4">
        <v>4.314E-08</v>
      </c>
      <c r="GM363" s="4">
        <v>3.38846714337</v>
      </c>
      <c r="GN363" s="4">
        <v>142.6620984549</v>
      </c>
      <c r="GO363">
        <f t="shared" si="180"/>
        <v>3.4917800884179006E-08</v>
      </c>
      <c r="GP363">
        <f t="shared" si="181"/>
        <v>3.4916071501868536E-08</v>
      </c>
      <c r="GQ363">
        <f t="shared" si="182"/>
        <v>3.491607150104474E-08</v>
      </c>
      <c r="GR363">
        <f t="shared" si="183"/>
        <v>3.491607150104474E-08</v>
      </c>
    </row>
    <row r="364" spans="13:200" ht="12.75">
      <c r="M364" s="4">
        <v>2.45E-09</v>
      </c>
      <c r="N364" s="4">
        <v>3.96486270306</v>
      </c>
      <c r="O364" s="4">
        <v>22.7752014508</v>
      </c>
      <c r="P364">
        <f t="shared" si="169"/>
        <v>-1.639141195919803E-09</v>
      </c>
      <c r="BP364" s="4">
        <v>9.7E-10</v>
      </c>
      <c r="BQ364" s="4">
        <v>2.46722096722</v>
      </c>
      <c r="BR364" s="4">
        <v>71980.6335747311</v>
      </c>
      <c r="BS364">
        <f t="shared" si="171"/>
        <v>-5.6051074824818097E-11</v>
      </c>
      <c r="CT364" s="4">
        <v>1.66E-09</v>
      </c>
      <c r="CU364" s="4">
        <v>5.4903813969</v>
      </c>
      <c r="CV364" s="4">
        <v>10135.5350022271</v>
      </c>
      <c r="CW364">
        <f t="shared" si="172"/>
        <v>6.818579090408187E-10</v>
      </c>
      <c r="CX364">
        <f t="shared" si="173"/>
        <v>6.891897215849698E-10</v>
      </c>
      <c r="CY364">
        <f t="shared" si="174"/>
        <v>6.891897250791356E-10</v>
      </c>
      <c r="CZ364">
        <f t="shared" si="175"/>
        <v>6.891897250791356E-10</v>
      </c>
      <c r="GL364" s="4">
        <v>4.708E-08</v>
      </c>
      <c r="GM364" s="4">
        <v>5.23537414423</v>
      </c>
      <c r="GN364" s="4">
        <v>3.6233367224</v>
      </c>
      <c r="GO364">
        <f t="shared" si="180"/>
        <v>8.83423464830674E-09</v>
      </c>
      <c r="GP364">
        <f t="shared" si="181"/>
        <v>8.834314820048315E-09</v>
      </c>
      <c r="GQ364">
        <f t="shared" si="182"/>
        <v>8.834314820086431E-09</v>
      </c>
      <c r="GR364">
        <f t="shared" si="183"/>
        <v>8.834314820086431E-09</v>
      </c>
    </row>
    <row r="365" spans="13:200" ht="12.75">
      <c r="M365" s="4">
        <v>2.2E-09</v>
      </c>
      <c r="N365" s="4">
        <v>4.7207808197</v>
      </c>
      <c r="O365" s="4">
        <v>6.62855890001</v>
      </c>
      <c r="P365">
        <f t="shared" si="169"/>
        <v>-8.325808036234716E-10</v>
      </c>
      <c r="BP365" s="4">
        <v>9.5E-10</v>
      </c>
      <c r="BQ365" s="4">
        <v>5.36958330451</v>
      </c>
      <c r="BR365" s="4">
        <v>6288.5987742988</v>
      </c>
      <c r="BS365">
        <f t="shared" si="171"/>
        <v>6.450646449346662E-10</v>
      </c>
      <c r="CT365" s="4">
        <v>1.92E-09</v>
      </c>
      <c r="CU365" s="4">
        <v>0.9697343412</v>
      </c>
      <c r="CV365" s="4">
        <v>304.2342036999</v>
      </c>
      <c r="CW365">
        <f t="shared" si="172"/>
        <v>5.876535464165189E-10</v>
      </c>
      <c r="CX365">
        <f t="shared" si="173"/>
        <v>5.873874614265236E-10</v>
      </c>
      <c r="CY365">
        <f t="shared" si="174"/>
        <v>5.873874613001733E-10</v>
      </c>
      <c r="CZ365">
        <f t="shared" si="175"/>
        <v>5.873874613001733E-10</v>
      </c>
      <c r="GL365" s="4">
        <v>4.471E-08</v>
      </c>
      <c r="GM365" s="4">
        <v>3.94378336812</v>
      </c>
      <c r="GN365" s="4">
        <v>12566.1516999828</v>
      </c>
      <c r="GO365">
        <f t="shared" si="180"/>
        <v>1.5160996565224526E-09</v>
      </c>
      <c r="GP365">
        <f t="shared" si="181"/>
        <v>1.784739262248557E-09</v>
      </c>
      <c r="GQ365">
        <f t="shared" si="182"/>
        <v>1.7847393903177759E-09</v>
      </c>
      <c r="GR365">
        <f t="shared" si="183"/>
        <v>1.7847393903177759E-09</v>
      </c>
    </row>
    <row r="366" spans="13:200" ht="12.75">
      <c r="M366" s="4">
        <v>2.07E-09</v>
      </c>
      <c r="N366" s="4">
        <v>5.71701403951</v>
      </c>
      <c r="O366" s="4">
        <v>41.5507909848</v>
      </c>
      <c r="P366">
        <f t="shared" si="169"/>
        <v>2.0680554460587977E-09</v>
      </c>
      <c r="BP366" s="4">
        <v>1.11E-09</v>
      </c>
      <c r="BQ366" s="4">
        <v>5.01961920313</v>
      </c>
      <c r="BR366" s="4">
        <v>11823.1616394502</v>
      </c>
      <c r="BS366">
        <f t="shared" si="171"/>
        <v>-8.986505157309606E-10</v>
      </c>
      <c r="CT366" s="4">
        <v>2.09E-09</v>
      </c>
      <c r="CU366" s="4">
        <v>5.34065233845</v>
      </c>
      <c r="CV366" s="4">
        <v>13.642138665</v>
      </c>
      <c r="CW366">
        <f t="shared" si="172"/>
        <v>-2.074568978390314E-09</v>
      </c>
      <c r="CX366">
        <f t="shared" si="173"/>
        <v>-2.074567323625595E-09</v>
      </c>
      <c r="CY366">
        <f t="shared" si="174"/>
        <v>-2.074567323624806E-09</v>
      </c>
      <c r="CZ366">
        <f t="shared" si="175"/>
        <v>-2.074567323624806E-09</v>
      </c>
      <c r="GL366" s="4">
        <v>5.296E-08</v>
      </c>
      <c r="GM366" s="4">
        <v>1.12249063176</v>
      </c>
      <c r="GN366" s="4">
        <v>134.1122628556</v>
      </c>
      <c r="GO366">
        <f t="shared" si="180"/>
        <v>-4.722132646449351E-08</v>
      </c>
      <c r="GP366">
        <f t="shared" si="181"/>
        <v>-4.7219787761127055E-08</v>
      </c>
      <c r="GQ366">
        <f t="shared" si="182"/>
        <v>-4.721978776039642E-08</v>
      </c>
      <c r="GR366">
        <f t="shared" si="183"/>
        <v>-4.721978776039642E-08</v>
      </c>
    </row>
    <row r="367" spans="13:200" ht="12.75">
      <c r="M367" s="4">
        <v>2.04E-09</v>
      </c>
      <c r="N367" s="4">
        <v>3.9122741125</v>
      </c>
      <c r="O367" s="4">
        <v>2699.7348193176</v>
      </c>
      <c r="P367">
        <f t="shared" si="169"/>
        <v>-4.5982042979503465E-10</v>
      </c>
      <c r="BP367" s="4">
        <v>9E-10</v>
      </c>
      <c r="BQ367" s="4">
        <v>2.72299804525</v>
      </c>
      <c r="BR367" s="4">
        <v>26880.3198130326</v>
      </c>
      <c r="BS367">
        <f t="shared" si="171"/>
        <v>8.127463431232309E-10</v>
      </c>
      <c r="CT367" s="4">
        <v>2.03E-09</v>
      </c>
      <c r="CU367" s="4">
        <v>5.11234865419</v>
      </c>
      <c r="CV367" s="4">
        <v>324.7292569348</v>
      </c>
      <c r="CW367">
        <f aca="true" t="shared" si="184" ref="CW367:CW423">CT367*COS(CU367+CV367*$C$53)</f>
        <v>-1.3354060243329758E-09</v>
      </c>
      <c r="CX367">
        <f aca="true" t="shared" si="185" ref="CX367:CX423">CT367*COS(CU367+CV367*$C$74)</f>
        <v>-1.3351684524996254E-09</v>
      </c>
      <c r="CY367">
        <f aca="true" t="shared" si="186" ref="CY367:CY423">CT367*COS(CU367+CV367*$C$95)</f>
        <v>-1.335168452386976E-09</v>
      </c>
      <c r="CZ367">
        <f aca="true" t="shared" si="187" ref="CZ367:CZ423">CT367*COS(CU367+CV367*$C$116)</f>
        <v>-1.335168452386976E-09</v>
      </c>
      <c r="GL367" s="4">
        <v>4.188E-08</v>
      </c>
      <c r="GM367" s="4">
        <v>2.52490407427</v>
      </c>
      <c r="GN367" s="4">
        <v>6205.3253060075</v>
      </c>
      <c r="GO367">
        <f t="shared" si="180"/>
        <v>-1.211547112884409E-08</v>
      </c>
      <c r="GP367">
        <f t="shared" si="181"/>
        <v>-1.2234446487972386E-08</v>
      </c>
      <c r="GQ367">
        <f t="shared" si="182"/>
        <v>-1.2234446544508803E-08</v>
      </c>
      <c r="GR367">
        <f t="shared" si="183"/>
        <v>-1.2234446544508803E-08</v>
      </c>
    </row>
    <row r="368" spans="13:200" ht="12.75">
      <c r="M368" s="4">
        <v>2.09E-09</v>
      </c>
      <c r="N368" s="4">
        <v>0.86881969011</v>
      </c>
      <c r="O368" s="4">
        <v>6321.1035226272</v>
      </c>
      <c r="P368">
        <f t="shared" si="169"/>
        <v>2.054373282111595E-09</v>
      </c>
      <c r="BP368" s="4">
        <v>9.9E-10</v>
      </c>
      <c r="BQ368" s="4">
        <v>0.90164266377</v>
      </c>
      <c r="BR368" s="4">
        <v>18635.9284545362</v>
      </c>
      <c r="BS368">
        <f t="shared" si="171"/>
        <v>-6.11692635931242E-10</v>
      </c>
      <c r="CT368" s="4">
        <v>1.77E-09</v>
      </c>
      <c r="CU368" s="4">
        <v>3.5068084179</v>
      </c>
      <c r="CV368" s="4">
        <v>207.3612046048</v>
      </c>
      <c r="CW368">
        <f t="shared" si="184"/>
        <v>-1.7051333910480967E-09</v>
      </c>
      <c r="CX368">
        <f t="shared" si="185"/>
        <v>-1.7051804894623932E-09</v>
      </c>
      <c r="CY368">
        <f t="shared" si="186"/>
        <v>-1.7051804894847316E-09</v>
      </c>
      <c r="CZ368">
        <f t="shared" si="187"/>
        <v>-1.7051804894847316E-09</v>
      </c>
      <c r="GL368" s="4">
        <v>4.645E-08</v>
      </c>
      <c r="GM368" s="4">
        <v>1.90644271528</v>
      </c>
      <c r="GN368" s="4">
        <v>13324.3166711614</v>
      </c>
      <c r="GO368">
        <f t="shared" si="180"/>
        <v>-3.48172914548412E-08</v>
      </c>
      <c r="GP368">
        <f t="shared" si="181"/>
        <v>-3.50126037705663E-08</v>
      </c>
      <c r="GQ368">
        <f t="shared" si="182"/>
        <v>-3.501260386295657E-08</v>
      </c>
      <c r="GR368">
        <f t="shared" si="183"/>
        <v>-3.501260386295657E-08</v>
      </c>
    </row>
    <row r="369" spans="13:200" ht="12.75">
      <c r="M369" s="4">
        <v>2E-09</v>
      </c>
      <c r="N369" s="4">
        <v>2.11984445273</v>
      </c>
      <c r="O369" s="4">
        <v>4274.5183108324</v>
      </c>
      <c r="P369">
        <f t="shared" si="169"/>
        <v>1.956324521145313E-09</v>
      </c>
      <c r="BP369" s="4">
        <v>1.26E-09</v>
      </c>
      <c r="BQ369" s="4">
        <v>4.78722177847</v>
      </c>
      <c r="BR369" s="4">
        <v>305281.943071048</v>
      </c>
      <c r="BS369">
        <f t="shared" si="171"/>
        <v>1.1591865389178539E-09</v>
      </c>
      <c r="CT369" s="4">
        <v>1.74E-09</v>
      </c>
      <c r="CU369" s="4">
        <v>1.95010708561</v>
      </c>
      <c r="CV369" s="4">
        <v>319.3126309634</v>
      </c>
      <c r="CW369">
        <f t="shared" si="184"/>
        <v>8.190105571523039E-11</v>
      </c>
      <c r="CX369">
        <f t="shared" si="185"/>
        <v>8.163550645358421E-11</v>
      </c>
      <c r="CY369">
        <f t="shared" si="186"/>
        <v>8.163550632712197E-11</v>
      </c>
      <c r="CZ369">
        <f t="shared" si="187"/>
        <v>8.163550632712197E-11</v>
      </c>
      <c r="GL369" s="4">
        <v>4.502E-08</v>
      </c>
      <c r="GM369" s="4">
        <v>2.01956920977</v>
      </c>
      <c r="GN369" s="4">
        <v>315.1680293792</v>
      </c>
      <c r="GO369">
        <f t="shared" si="180"/>
        <v>4.319207511954339E-08</v>
      </c>
      <c r="GP369">
        <f t="shared" si="181"/>
        <v>4.319398952433959E-08</v>
      </c>
      <c r="GQ369">
        <f t="shared" si="182"/>
        <v>4.3193989525245716E-08</v>
      </c>
      <c r="GR369">
        <f t="shared" si="183"/>
        <v>4.3193989525245716E-08</v>
      </c>
    </row>
    <row r="370" spans="13:200" ht="12.75">
      <c r="M370" s="4">
        <v>2E-09</v>
      </c>
      <c r="N370" s="4">
        <v>5.39839888163</v>
      </c>
      <c r="O370" s="4">
        <v>6019.9919266186</v>
      </c>
      <c r="P370">
        <f t="shared" si="169"/>
        <v>1.3743898570173185E-09</v>
      </c>
      <c r="BP370" s="4">
        <v>9.3E-10</v>
      </c>
      <c r="BQ370" s="4">
        <v>0.21240380046</v>
      </c>
      <c r="BR370" s="4">
        <v>18139.2945014159</v>
      </c>
      <c r="BS370">
        <f t="shared" si="171"/>
        <v>5.696529111596028E-10</v>
      </c>
      <c r="CT370" s="4">
        <v>1.87E-09</v>
      </c>
      <c r="CU370" s="4">
        <v>5.57685931698</v>
      </c>
      <c r="CV370" s="4">
        <v>266.1011680621</v>
      </c>
      <c r="CW370">
        <f t="shared" si="184"/>
        <v>1.614255008458099E-09</v>
      </c>
      <c r="CX370">
        <f t="shared" si="185"/>
        <v>1.6143751844892661E-09</v>
      </c>
      <c r="CY370">
        <f t="shared" si="186"/>
        <v>1.6143751845463464E-09</v>
      </c>
      <c r="CZ370">
        <f t="shared" si="187"/>
        <v>1.6143751845463464E-09</v>
      </c>
      <c r="GL370" s="4">
        <v>5.346E-08</v>
      </c>
      <c r="GM370" s="4">
        <v>2.94804816223</v>
      </c>
      <c r="GN370" s="4">
        <v>353.0404325861</v>
      </c>
      <c r="GO370">
        <f t="shared" si="180"/>
        <v>5.272944368070491E-08</v>
      </c>
      <c r="GP370">
        <f t="shared" si="181"/>
        <v>5.272795510360635E-08</v>
      </c>
      <c r="GQ370">
        <f t="shared" si="182"/>
        <v>5.27279551029007E-08</v>
      </c>
      <c r="GR370">
        <f t="shared" si="183"/>
        <v>5.27279551029007E-08</v>
      </c>
    </row>
    <row r="371" spans="13:200" ht="12.75">
      <c r="M371" s="4">
        <v>2.09E-09</v>
      </c>
      <c r="N371" s="4">
        <v>5.67606291663</v>
      </c>
      <c r="O371" s="4">
        <v>11293.4706743556</v>
      </c>
      <c r="P371">
        <f t="shared" si="169"/>
        <v>1.791286303933869E-09</v>
      </c>
      <c r="BP371" s="4">
        <v>1.24E-09</v>
      </c>
      <c r="BQ371" s="4">
        <v>5.00979495566</v>
      </c>
      <c r="BR371" s="4">
        <v>172146.97134054</v>
      </c>
      <c r="BS371">
        <f t="shared" si="171"/>
        <v>1.00777448325843E-09</v>
      </c>
      <c r="CT371" s="4">
        <v>1.81E-09</v>
      </c>
      <c r="CU371" s="4">
        <v>1.43525075751</v>
      </c>
      <c r="CV371" s="4">
        <v>279.7433067271</v>
      </c>
      <c r="CW371">
        <f t="shared" si="184"/>
        <v>1.7002201819959441E-09</v>
      </c>
      <c r="CX371">
        <f t="shared" si="185"/>
        <v>1.7003032566125064E-09</v>
      </c>
      <c r="CY371">
        <f t="shared" si="186"/>
        <v>1.700303256652013E-09</v>
      </c>
      <c r="CZ371">
        <f t="shared" si="187"/>
        <v>1.700303256652013E-09</v>
      </c>
      <c r="GL371" s="4">
        <v>4.177E-08</v>
      </c>
      <c r="GM371" s="4">
        <v>2.09489065926</v>
      </c>
      <c r="GN371" s="4">
        <v>803.7570134194</v>
      </c>
      <c r="GO371">
        <f t="shared" si="180"/>
        <v>4.143502441199408E-08</v>
      </c>
      <c r="GP371">
        <f t="shared" si="181"/>
        <v>4.143299102107927E-08</v>
      </c>
      <c r="GQ371">
        <f t="shared" si="182"/>
        <v>4.143299102011124E-08</v>
      </c>
      <c r="GR371">
        <f t="shared" si="183"/>
        <v>4.143299102011124E-08</v>
      </c>
    </row>
    <row r="372" spans="13:200" ht="12.75">
      <c r="M372" s="4">
        <v>2.52E-09</v>
      </c>
      <c r="N372" s="4">
        <v>1.64965729351</v>
      </c>
      <c r="O372" s="4">
        <v>9380.959672717197</v>
      </c>
      <c r="P372">
        <f t="shared" si="169"/>
        <v>-8.715111888124073E-10</v>
      </c>
      <c r="BP372" s="4">
        <v>9.9E-10</v>
      </c>
      <c r="BQ372" s="4">
        <v>5.67090026475</v>
      </c>
      <c r="BR372" s="4">
        <v>16522.6597160022</v>
      </c>
      <c r="BS372">
        <f t="shared" si="171"/>
        <v>9.532521938144557E-10</v>
      </c>
      <c r="CT372" s="4">
        <v>1.65E-09</v>
      </c>
      <c r="CU372" s="4">
        <v>4.00537112057</v>
      </c>
      <c r="CV372" s="4">
        <v>493.5636670269</v>
      </c>
      <c r="CW372">
        <f t="shared" si="184"/>
        <v>2.48083040720928E-10</v>
      </c>
      <c r="CX372">
        <f t="shared" si="185"/>
        <v>2.4846826526766106E-10</v>
      </c>
      <c r="CY372">
        <f t="shared" si="186"/>
        <v>2.4846826545087997E-10</v>
      </c>
      <c r="CZ372">
        <f t="shared" si="187"/>
        <v>2.4846826545087997E-10</v>
      </c>
      <c r="GL372" s="4">
        <v>5.296E-08</v>
      </c>
      <c r="GM372" s="4">
        <v>3.88249567974</v>
      </c>
      <c r="GN372" s="4">
        <v>2118.7638603784</v>
      </c>
      <c r="GO372">
        <f t="shared" si="180"/>
        <v>5.258340836790762E-08</v>
      </c>
      <c r="GP372">
        <f t="shared" si="181"/>
        <v>5.2576989988004635E-08</v>
      </c>
      <c r="GQ372">
        <f t="shared" si="182"/>
        <v>5.2576989984951525E-08</v>
      </c>
      <c r="GR372">
        <f t="shared" si="183"/>
        <v>5.2576989984951525E-08</v>
      </c>
    </row>
    <row r="373" spans="13:200" ht="12.75">
      <c r="M373" s="4">
        <v>2.75E-09</v>
      </c>
      <c r="N373" s="4">
        <v>5.04826903506</v>
      </c>
      <c r="O373" s="4">
        <v>73.297125859</v>
      </c>
      <c r="P373">
        <f t="shared" si="169"/>
        <v>-2.729659415053396E-09</v>
      </c>
      <c r="BP373" s="4">
        <v>9.2E-10</v>
      </c>
      <c r="BQ373" s="4">
        <v>2.28180963676</v>
      </c>
      <c r="BR373" s="4">
        <v>12491.3701014155</v>
      </c>
      <c r="BS373">
        <f t="shared" si="171"/>
        <v>3.2267224930337876E-10</v>
      </c>
      <c r="CT373" s="4">
        <v>1.91E-09</v>
      </c>
      <c r="CU373" s="4">
        <v>1.68313683465</v>
      </c>
      <c r="CV373" s="4">
        <v>563.3705826075</v>
      </c>
      <c r="CW373">
        <f t="shared" si="184"/>
        <v>1.8906697642249704E-09</v>
      </c>
      <c r="CX373">
        <f t="shared" si="185"/>
        <v>1.8905966316724258E-09</v>
      </c>
      <c r="CY373">
        <f t="shared" si="186"/>
        <v>1.8905966316376015E-09</v>
      </c>
      <c r="CZ373">
        <f t="shared" si="187"/>
        <v>1.8905966316376015E-09</v>
      </c>
      <c r="GL373" s="4">
        <v>5.325E-08</v>
      </c>
      <c r="GM373" s="4">
        <v>4.28221258353</v>
      </c>
      <c r="GN373" s="4">
        <v>477.9157907918</v>
      </c>
      <c r="GO373">
        <f t="shared" si="180"/>
        <v>1.8630290602070548E-08</v>
      </c>
      <c r="GP373">
        <f t="shared" si="181"/>
        <v>1.8641697282553907E-08</v>
      </c>
      <c r="GQ373">
        <f t="shared" si="182"/>
        <v>1.8641697287975133E-08</v>
      </c>
      <c r="GR373">
        <f t="shared" si="183"/>
        <v>1.8641697287975133E-08</v>
      </c>
    </row>
    <row r="374" spans="13:200" ht="12.75">
      <c r="M374" s="4">
        <v>2.08E-09</v>
      </c>
      <c r="N374" s="4">
        <v>1.88207277133</v>
      </c>
      <c r="O374" s="4">
        <v>11300.5842213564</v>
      </c>
      <c r="P374">
        <f t="shared" si="169"/>
        <v>-3.881438351554942E-11</v>
      </c>
      <c r="BP374" s="4">
        <v>9E-10</v>
      </c>
      <c r="BQ374" s="4">
        <v>4.50544881196</v>
      </c>
      <c r="BR374" s="4">
        <v>40077.61957352</v>
      </c>
      <c r="BS374">
        <f t="shared" si="171"/>
        <v>-6.773139104231376E-10</v>
      </c>
      <c r="CT374" s="4">
        <v>1.73E-09</v>
      </c>
      <c r="CU374" s="4">
        <v>3.93200456456</v>
      </c>
      <c r="CV374" s="4">
        <v>238.9019581036</v>
      </c>
      <c r="CW374">
        <f t="shared" si="184"/>
        <v>-1.6545009477540077E-09</v>
      </c>
      <c r="CX374">
        <f t="shared" si="185"/>
        <v>-1.6544431542750637E-09</v>
      </c>
      <c r="CY374">
        <f t="shared" si="186"/>
        <v>-1.6544431542476985E-09</v>
      </c>
      <c r="CZ374">
        <f t="shared" si="187"/>
        <v>-1.6544431542476985E-09</v>
      </c>
      <c r="GL374" s="4">
        <v>5.519E-08</v>
      </c>
      <c r="GM374" s="4">
        <v>0.09960891963</v>
      </c>
      <c r="GN374" s="4">
        <v>600.019145537</v>
      </c>
      <c r="GO374">
        <f t="shared" si="180"/>
        <v>5.0801405734096634E-08</v>
      </c>
      <c r="GP374">
        <f t="shared" si="181"/>
        <v>5.0807595526729834E-08</v>
      </c>
      <c r="GQ374">
        <f t="shared" si="182"/>
        <v>5.080759552967016E-08</v>
      </c>
      <c r="GR374">
        <f t="shared" si="183"/>
        <v>5.080759552967016E-08</v>
      </c>
    </row>
    <row r="375" spans="13:200" ht="12.75">
      <c r="M375" s="4">
        <v>2.72E-09</v>
      </c>
      <c r="N375" s="4">
        <v>0.74640926842</v>
      </c>
      <c r="O375" s="4">
        <v>1975.492545856</v>
      </c>
      <c r="P375">
        <f t="shared" si="169"/>
        <v>2.167240540771406E-09</v>
      </c>
      <c r="BP375" s="4">
        <v>1E-09</v>
      </c>
      <c r="BQ375" s="4">
        <v>2.00639461612</v>
      </c>
      <c r="BR375" s="4">
        <v>12323.4230960088</v>
      </c>
      <c r="BS375">
        <f t="shared" si="171"/>
        <v>9.931653249177513E-10</v>
      </c>
      <c r="CT375" s="4">
        <v>1.61E-09</v>
      </c>
      <c r="CU375" s="4">
        <v>5.96143146317</v>
      </c>
      <c r="CV375" s="4">
        <v>36.1272980677</v>
      </c>
      <c r="CW375">
        <f t="shared" si="184"/>
        <v>1.5344776595186284E-09</v>
      </c>
      <c r="CX375">
        <f t="shared" si="185"/>
        <v>1.5344692355042013E-09</v>
      </c>
      <c r="CY375">
        <f t="shared" si="186"/>
        <v>1.5344692355001845E-09</v>
      </c>
      <c r="CZ375">
        <f t="shared" si="187"/>
        <v>1.5344692355001845E-09</v>
      </c>
      <c r="GL375" s="4">
        <v>5.169E-08</v>
      </c>
      <c r="GM375" s="4">
        <v>0.59948596687</v>
      </c>
      <c r="GN375" s="4">
        <v>6.9010986797</v>
      </c>
      <c r="GO375">
        <f t="shared" si="180"/>
        <v>-1.8679128205915294E-08</v>
      </c>
      <c r="GP375">
        <f t="shared" si="181"/>
        <v>-1.8678969059111122E-08</v>
      </c>
      <c r="GQ375">
        <f t="shared" si="182"/>
        <v>-1.8678969059035435E-08</v>
      </c>
      <c r="GR375">
        <f t="shared" si="183"/>
        <v>-1.8678969059035435E-08</v>
      </c>
    </row>
    <row r="376" spans="13:200" ht="12.75">
      <c r="M376" s="4">
        <v>1.99E-09</v>
      </c>
      <c r="N376" s="4">
        <v>3.30836672397</v>
      </c>
      <c r="O376" s="4">
        <v>22743.4093795164</v>
      </c>
      <c r="P376">
        <f t="shared" si="169"/>
        <v>-9.635441642785684E-10</v>
      </c>
      <c r="BP376" s="4">
        <v>9.5E-10</v>
      </c>
      <c r="BQ376" s="4">
        <v>5.68801979087</v>
      </c>
      <c r="BR376" s="4">
        <v>14919.0178537546</v>
      </c>
      <c r="BS376">
        <f t="shared" si="171"/>
        <v>4.222215629329606E-10</v>
      </c>
      <c r="CT376" s="4">
        <v>1.94E-09</v>
      </c>
      <c r="CU376" s="4">
        <v>2.3766423145</v>
      </c>
      <c r="CV376" s="4">
        <v>944.9828232758</v>
      </c>
      <c r="CW376">
        <f t="shared" si="184"/>
        <v>4.328580466321773E-10</v>
      </c>
      <c r="CX376">
        <f t="shared" si="185"/>
        <v>4.3371306256770343E-10</v>
      </c>
      <c r="CY376">
        <f t="shared" si="186"/>
        <v>4.337130629735671E-10</v>
      </c>
      <c r="CZ376">
        <f t="shared" si="187"/>
        <v>4.337130629735671E-10</v>
      </c>
      <c r="GL376" s="4">
        <v>4.179E-08</v>
      </c>
      <c r="GM376" s="4">
        <v>0.14619703083</v>
      </c>
      <c r="GN376" s="4">
        <v>6644.5762904701</v>
      </c>
      <c r="GO376">
        <f t="shared" si="180"/>
        <v>3.837319964767079E-08</v>
      </c>
      <c r="GP376">
        <f t="shared" si="181"/>
        <v>3.842562242686122E-08</v>
      </c>
      <c r="GQ376">
        <f t="shared" si="182"/>
        <v>3.8425622451723175E-08</v>
      </c>
      <c r="GR376">
        <f t="shared" si="183"/>
        <v>3.8425622451723175E-08</v>
      </c>
    </row>
    <row r="377" spans="13:200" ht="12.75">
      <c r="M377" s="4">
        <v>2.69E-09</v>
      </c>
      <c r="N377" s="4">
        <v>4.48560812155</v>
      </c>
      <c r="O377" s="4">
        <v>64471.9912417448</v>
      </c>
      <c r="P377">
        <f t="shared" si="169"/>
        <v>1.4371430993483841E-09</v>
      </c>
      <c r="BP377" s="4">
        <v>8.7E-10</v>
      </c>
      <c r="BQ377" s="4">
        <v>1.86043406047</v>
      </c>
      <c r="BR377" s="4">
        <v>27707.5424942948</v>
      </c>
      <c r="BS377">
        <f t="shared" si="171"/>
        <v>-2.531343687397095E-10</v>
      </c>
      <c r="CT377" s="4">
        <v>1.65E-09</v>
      </c>
      <c r="CU377" s="4">
        <v>0.97421918976</v>
      </c>
      <c r="CV377" s="4">
        <v>556.5176680376</v>
      </c>
      <c r="CW377">
        <f t="shared" si="184"/>
        <v>-1.394653649795152E-09</v>
      </c>
      <c r="CX377">
        <f t="shared" si="185"/>
        <v>-1.3948883865432908E-09</v>
      </c>
      <c r="CY377">
        <f t="shared" si="186"/>
        <v>-1.3948883866547114E-09</v>
      </c>
      <c r="CZ377">
        <f t="shared" si="187"/>
        <v>-1.3948883866547114E-09</v>
      </c>
      <c r="GL377" s="4">
        <v>4.49E-08</v>
      </c>
      <c r="GM377" s="4">
        <v>1.07042724999</v>
      </c>
      <c r="GN377" s="4">
        <v>52139.1577202188</v>
      </c>
      <c r="GO377">
        <f t="shared" si="180"/>
        <v>4.13373786611444E-08</v>
      </c>
      <c r="GP377">
        <f t="shared" si="181"/>
        <v>4.08872843370474E-08</v>
      </c>
      <c r="GQ377">
        <f t="shared" si="182"/>
        <v>4.088728411673397E-08</v>
      </c>
      <c r="GR377">
        <f t="shared" si="183"/>
        <v>4.088728411673397E-08</v>
      </c>
    </row>
    <row r="378" spans="13:200" ht="12.75">
      <c r="M378" s="4">
        <v>1.92E-09</v>
      </c>
      <c r="N378" s="4">
        <v>2.17464236325</v>
      </c>
      <c r="O378" s="4">
        <v>5863.5912061162</v>
      </c>
      <c r="P378">
        <f t="shared" si="169"/>
        <v>-2.7540432737502156E-11</v>
      </c>
      <c r="BP378" s="4">
        <v>1.05E-09</v>
      </c>
      <c r="BQ378" s="4">
        <v>3.02903468417</v>
      </c>
      <c r="BR378" s="4">
        <v>22345.2603761082</v>
      </c>
      <c r="BS378">
        <f t="shared" si="171"/>
        <v>2.33384250918989E-10</v>
      </c>
      <c r="CT378" s="4">
        <v>1.89E-09</v>
      </c>
      <c r="CU378" s="4">
        <v>1.11279570541</v>
      </c>
      <c r="CV378" s="4">
        <v>1127.2624300768</v>
      </c>
      <c r="CW378">
        <f t="shared" si="184"/>
        <v>1.7217803883828233E-09</v>
      </c>
      <c r="CX378">
        <f t="shared" si="185"/>
        <v>1.7213597174997355E-09</v>
      </c>
      <c r="CY378">
        <f t="shared" si="186"/>
        <v>1.721359717299581E-09</v>
      </c>
      <c r="CZ378">
        <f t="shared" si="187"/>
        <v>1.721359717299581E-09</v>
      </c>
      <c r="GL378" s="4">
        <v>3.97E-08</v>
      </c>
      <c r="GM378" s="4">
        <v>6.13227798578</v>
      </c>
      <c r="GN378" s="4">
        <v>1553.9088050626</v>
      </c>
      <c r="GO378">
        <f t="shared" si="180"/>
        <v>-3.939737197477474E-08</v>
      </c>
      <c r="GP378">
        <f t="shared" si="181"/>
        <v>-3.94009987352765E-08</v>
      </c>
      <c r="GQ378">
        <f t="shared" si="182"/>
        <v>-3.940099873699267E-08</v>
      </c>
      <c r="GR378">
        <f t="shared" si="183"/>
        <v>-3.940099873699267E-08</v>
      </c>
    </row>
    <row r="379" spans="13:200" ht="12.75">
      <c r="M379" s="4">
        <v>2.28E-09</v>
      </c>
      <c r="N379" s="4">
        <v>5.85373115869</v>
      </c>
      <c r="O379" s="4">
        <v>128.0188433374</v>
      </c>
      <c r="P379">
        <f t="shared" si="169"/>
        <v>2.1005979777065744E-09</v>
      </c>
      <c r="BP379" s="4">
        <v>8.7E-10</v>
      </c>
      <c r="BQ379" s="4">
        <v>5.43970168638</v>
      </c>
      <c r="BR379" s="4">
        <v>6272.0301497275</v>
      </c>
      <c r="BS379">
        <f t="shared" si="171"/>
        <v>6.692289081886258E-11</v>
      </c>
      <c r="CT379" s="4">
        <v>1.72E-09</v>
      </c>
      <c r="CU379" s="4">
        <v>0.75085513952</v>
      </c>
      <c r="CV379" s="4">
        <v>267.5856407704</v>
      </c>
      <c r="CW379">
        <f t="shared" si="184"/>
        <v>-1.5378166833132863E-09</v>
      </c>
      <c r="CX379">
        <f t="shared" si="185"/>
        <v>-1.5377180336188881E-09</v>
      </c>
      <c r="CY379">
        <f t="shared" si="186"/>
        <v>-1.5377180335722813E-09</v>
      </c>
      <c r="CZ379">
        <f t="shared" si="187"/>
        <v>-1.5377180335722813E-09</v>
      </c>
      <c r="GL379" s="4">
        <v>3.97E-08</v>
      </c>
      <c r="GM379" s="4">
        <v>4.69887237362</v>
      </c>
      <c r="GN379" s="4">
        <v>91.7864415238</v>
      </c>
      <c r="GO379">
        <f t="shared" si="180"/>
        <v>2.964574586693781E-08</v>
      </c>
      <c r="GP379">
        <f t="shared" si="181"/>
        <v>2.964458619831916E-08</v>
      </c>
      <c r="GQ379">
        <f t="shared" si="182"/>
        <v>2.9644586197766783E-08</v>
      </c>
      <c r="GR379">
        <f t="shared" si="183"/>
        <v>2.9644586197766783E-08</v>
      </c>
    </row>
    <row r="380" spans="13:200" ht="12.75">
      <c r="M380" s="4">
        <v>2.61E-09</v>
      </c>
      <c r="N380" s="4">
        <v>2.64321183295</v>
      </c>
      <c r="O380" s="4">
        <v>55022.9357470744</v>
      </c>
      <c r="P380">
        <f t="shared" si="169"/>
        <v>-2.5806784885755742E-09</v>
      </c>
      <c r="BP380" s="4">
        <v>8.9E-10</v>
      </c>
      <c r="BQ380" s="4">
        <v>1.63389387182</v>
      </c>
      <c r="BR380" s="4">
        <v>33326.5787331742</v>
      </c>
      <c r="BS380">
        <f t="shared" si="171"/>
        <v>-8.255162521704987E-10</v>
      </c>
      <c r="CT380" s="4">
        <v>1.93E-09</v>
      </c>
      <c r="CU380" s="4">
        <v>2.12636756833</v>
      </c>
      <c r="CV380" s="4">
        <v>20350.3050211464</v>
      </c>
      <c r="CW380">
        <f t="shared" si="184"/>
        <v>1.7304133964654158E-09</v>
      </c>
      <c r="CX380">
        <f t="shared" si="185"/>
        <v>1.7386538816258344E-09</v>
      </c>
      <c r="CY380">
        <f t="shared" si="186"/>
        <v>1.7386538855029653E-09</v>
      </c>
      <c r="CZ380">
        <f t="shared" si="187"/>
        <v>1.7386538855029653E-09</v>
      </c>
      <c r="GL380" s="4">
        <v>4.234E-08</v>
      </c>
      <c r="GM380" s="4">
        <v>0.14478458924</v>
      </c>
      <c r="GN380" s="4">
        <v>65.8747623175</v>
      </c>
      <c r="GO380">
        <f t="shared" si="180"/>
        <v>2.4786918892407327E-08</v>
      </c>
      <c r="GP380">
        <f t="shared" si="181"/>
        <v>2.4788000821950598E-08</v>
      </c>
      <c r="GQ380">
        <f t="shared" si="182"/>
        <v>2.4788000822461802E-08</v>
      </c>
      <c r="GR380">
        <f t="shared" si="183"/>
        <v>2.4788000822461802E-08</v>
      </c>
    </row>
    <row r="381" spans="13:200" ht="12.75">
      <c r="M381" s="4">
        <v>2.2E-09</v>
      </c>
      <c r="N381" s="4">
        <v>5.75012110079</v>
      </c>
      <c r="O381" s="4">
        <v>29.429508536</v>
      </c>
      <c r="P381">
        <f t="shared" si="169"/>
        <v>-2.070584002877901E-09</v>
      </c>
      <c r="BP381" s="4">
        <v>8.2E-10</v>
      </c>
      <c r="BQ381" s="4">
        <v>5.58298993353</v>
      </c>
      <c r="BR381" s="4">
        <v>10241.2022911672</v>
      </c>
      <c r="BS381">
        <f t="shared" si="171"/>
        <v>-4.374438671141542E-10</v>
      </c>
      <c r="CT381" s="4">
        <v>1.81E-09</v>
      </c>
      <c r="CU381" s="4">
        <v>2.1081456208</v>
      </c>
      <c r="CV381" s="4">
        <v>113.8778420516</v>
      </c>
      <c r="CW381">
        <f t="shared" si="184"/>
        <v>-1.0156289584735962E-09</v>
      </c>
      <c r="CX381">
        <f t="shared" si="185"/>
        <v>-1.0155473234840534E-09</v>
      </c>
      <c r="CY381">
        <f t="shared" si="186"/>
        <v>-1.015547323445218E-09</v>
      </c>
      <c r="CZ381">
        <f t="shared" si="187"/>
        <v>-1.015547323445218E-09</v>
      </c>
      <c r="GL381" s="4">
        <v>5.183E-08</v>
      </c>
      <c r="GM381" s="4">
        <v>3.52837189306</v>
      </c>
      <c r="GN381" s="4">
        <v>110.2063212194</v>
      </c>
      <c r="GO381">
        <f t="shared" si="180"/>
        <v>1.4725525235777937E-09</v>
      </c>
      <c r="GP381">
        <f t="shared" si="181"/>
        <v>1.4752844680088075E-09</v>
      </c>
      <c r="GQ381">
        <f t="shared" si="182"/>
        <v>1.4752844693046078E-09</v>
      </c>
      <c r="GR381">
        <f t="shared" si="183"/>
        <v>1.4752844693046078E-09</v>
      </c>
    </row>
    <row r="382" spans="13:200" ht="12.75">
      <c r="M382" s="4">
        <v>1.87E-09</v>
      </c>
      <c r="N382" s="4">
        <v>4.03230554718</v>
      </c>
      <c r="O382" s="4">
        <v>467.9649903544</v>
      </c>
      <c r="P382">
        <f t="shared" si="169"/>
        <v>8.261101700742947E-10</v>
      </c>
      <c r="BP382" s="4">
        <v>9.4E-10</v>
      </c>
      <c r="BQ382" s="4">
        <v>5.47749711149</v>
      </c>
      <c r="BR382" s="4">
        <v>9924.8104215106</v>
      </c>
      <c r="BS382">
        <f t="shared" si="171"/>
        <v>-9.308533002152253E-10</v>
      </c>
      <c r="CT382" s="4">
        <v>1.94E-09</v>
      </c>
      <c r="CU382" s="4">
        <v>1.13504964219</v>
      </c>
      <c r="CV382" s="4">
        <v>57.255490749</v>
      </c>
      <c r="CW382">
        <f t="shared" si="184"/>
        <v>-3.902405323393369E-10</v>
      </c>
      <c r="CX382">
        <f t="shared" si="185"/>
        <v>-3.901884715542943E-10</v>
      </c>
      <c r="CY382">
        <f t="shared" si="186"/>
        <v>-3.9018847152955713E-10</v>
      </c>
      <c r="CZ382">
        <f t="shared" si="187"/>
        <v>-3.9018847152955713E-10</v>
      </c>
      <c r="GL382" s="4">
        <v>5.259E-08</v>
      </c>
      <c r="GM382" s="4">
        <v>6.20809827528</v>
      </c>
      <c r="GN382" s="4">
        <v>142.7102825647</v>
      </c>
      <c r="GO382">
        <f t="shared" si="180"/>
        <v>-1.2281761947653632E-08</v>
      </c>
      <c r="GP382">
        <f t="shared" si="181"/>
        <v>-1.2278270195527409E-08</v>
      </c>
      <c r="GQ382">
        <f t="shared" si="182"/>
        <v>-1.2278270193864731E-08</v>
      </c>
      <c r="GR382">
        <f t="shared" si="183"/>
        <v>-1.2278270193864731E-08</v>
      </c>
    </row>
    <row r="383" spans="13:200" ht="12.75">
      <c r="M383" s="4">
        <v>2E-09</v>
      </c>
      <c r="N383" s="4">
        <v>5.60556112058</v>
      </c>
      <c r="O383" s="4">
        <v>1066.49547719</v>
      </c>
      <c r="P383">
        <f t="shared" si="169"/>
        <v>1.989078739552951E-09</v>
      </c>
      <c r="BP383" s="4">
        <v>8.2E-10</v>
      </c>
      <c r="BQ383" s="4">
        <v>4.71988314145</v>
      </c>
      <c r="BR383" s="4">
        <v>15141.390794312</v>
      </c>
      <c r="BS383">
        <f t="shared" si="171"/>
        <v>-7.927059901823034E-10</v>
      </c>
      <c r="CT383" s="4">
        <v>1.81E-09</v>
      </c>
      <c r="CU383" s="4">
        <v>6.23699820519</v>
      </c>
      <c r="CV383" s="4">
        <v>355.9611938929</v>
      </c>
      <c r="CW383">
        <f t="shared" si="184"/>
        <v>3.2083077709812895E-10</v>
      </c>
      <c r="CX383">
        <f t="shared" si="185"/>
        <v>3.2052737705029274E-10</v>
      </c>
      <c r="CY383">
        <f t="shared" si="186"/>
        <v>3.205273769060978E-10</v>
      </c>
      <c r="CZ383">
        <f t="shared" si="187"/>
        <v>3.205273769060978E-10</v>
      </c>
      <c r="GL383" s="4">
        <v>3.869E-08</v>
      </c>
      <c r="GM383" s="4">
        <v>5.25125030487</v>
      </c>
      <c r="GN383" s="4">
        <v>1558.0534066468</v>
      </c>
      <c r="GO383">
        <f t="shared" si="180"/>
        <v>3.094199613848678E-08</v>
      </c>
      <c r="GP383">
        <f t="shared" si="181"/>
        <v>3.095930329654347E-08</v>
      </c>
      <c r="GQ383">
        <f t="shared" si="182"/>
        <v>3.0959303304731875E-08</v>
      </c>
      <c r="GR383">
        <f t="shared" si="183"/>
        <v>3.0959303304731875E-08</v>
      </c>
    </row>
    <row r="384" spans="13:200" ht="12.75">
      <c r="M384" s="4">
        <v>2.31E-09</v>
      </c>
      <c r="N384" s="4">
        <v>1.09802712785</v>
      </c>
      <c r="O384" s="4">
        <v>12341.8069042809</v>
      </c>
      <c r="P384">
        <f t="shared" si="169"/>
        <v>-2.092084109470325E-09</v>
      </c>
      <c r="BP384" s="4">
        <v>9.7E-10</v>
      </c>
      <c r="BQ384" s="4">
        <v>5.61458778738</v>
      </c>
      <c r="BR384" s="4">
        <v>2787.0430238574</v>
      </c>
      <c r="BS384">
        <f t="shared" si="171"/>
        <v>-7.672252172176708E-10</v>
      </c>
      <c r="CT384" s="4">
        <v>1.98E-09</v>
      </c>
      <c r="CU384" s="4">
        <v>5.68125942959</v>
      </c>
      <c r="CV384" s="4">
        <v>6280.1069045748</v>
      </c>
      <c r="CW384">
        <f t="shared" si="184"/>
        <v>1.9779539781878914E-09</v>
      </c>
      <c r="CX384">
        <f t="shared" si="185"/>
        <v>1.977674642193299E-09</v>
      </c>
      <c r="CY384">
        <f t="shared" si="186"/>
        <v>1.9776746420564908E-09</v>
      </c>
      <c r="CZ384">
        <f t="shared" si="187"/>
        <v>1.9776746420564908E-09</v>
      </c>
      <c r="GL384" s="4">
        <v>4.457E-08</v>
      </c>
      <c r="GM384" s="4">
        <v>2.10248126544</v>
      </c>
      <c r="GN384" s="4">
        <v>487.1045113319</v>
      </c>
      <c r="GO384">
        <f t="shared" si="180"/>
        <v>2.687173794105761E-08</v>
      </c>
      <c r="GP384">
        <f t="shared" si="181"/>
        <v>2.6880024706376854E-08</v>
      </c>
      <c r="GQ384">
        <f t="shared" si="182"/>
        <v>2.6880024710321655E-08</v>
      </c>
      <c r="GR384">
        <f t="shared" si="183"/>
        <v>2.6880024710321655E-08</v>
      </c>
    </row>
    <row r="385" spans="13:200" ht="12.75">
      <c r="M385" s="4">
        <v>1.99E-09</v>
      </c>
      <c r="N385" s="4">
        <v>0.295006252</v>
      </c>
      <c r="O385" s="4">
        <v>149.5631971346</v>
      </c>
      <c r="P385">
        <f t="shared" si="169"/>
        <v>-1.4403358161525081E-09</v>
      </c>
      <c r="BP385" s="4">
        <v>9.6E-10</v>
      </c>
      <c r="BQ385" s="4">
        <v>3.89073946348</v>
      </c>
      <c r="BR385" s="4">
        <v>6379.0550772092</v>
      </c>
      <c r="BS385">
        <f t="shared" si="171"/>
        <v>-1.4582219494375345E-10</v>
      </c>
      <c r="CT385" s="4">
        <v>1.73E-09</v>
      </c>
      <c r="CU385" s="4">
        <v>5.15083799917</v>
      </c>
      <c r="CV385" s="4">
        <v>474.9468453752</v>
      </c>
      <c r="CW385">
        <f t="shared" si="184"/>
        <v>1.3228256152577957E-09</v>
      </c>
      <c r="CX385">
        <f t="shared" si="185"/>
        <v>1.323078945768405E-09</v>
      </c>
      <c r="CY385">
        <f t="shared" si="186"/>
        <v>1.3230789458885325E-09</v>
      </c>
      <c r="CZ385">
        <f t="shared" si="187"/>
        <v>1.3230789458885325E-09</v>
      </c>
      <c r="GL385" s="4">
        <v>4.89E-08</v>
      </c>
      <c r="GM385" s="4">
        <v>1.83606790269</v>
      </c>
      <c r="GN385" s="4">
        <v>46.5186070258</v>
      </c>
      <c r="GO385">
        <f t="shared" si="180"/>
        <v>4.4982336963518745E-08</v>
      </c>
      <c r="GP385">
        <f t="shared" si="181"/>
        <v>4.498276381881566E-08</v>
      </c>
      <c r="GQ385">
        <f t="shared" si="182"/>
        <v>4.498276381901841E-08</v>
      </c>
      <c r="GR385">
        <f t="shared" si="183"/>
        <v>4.498276381901841E-08</v>
      </c>
    </row>
    <row r="386" spans="13:200" ht="12.75">
      <c r="M386" s="4">
        <v>2.49E-09</v>
      </c>
      <c r="N386" s="4">
        <v>5.10473210814</v>
      </c>
      <c r="O386" s="4">
        <v>7875.6718636242</v>
      </c>
      <c r="P386">
        <f aca="true" t="shared" si="188" ref="P386:P449">M386*COS(N386+O386*$E$16)</f>
        <v>-2.081564412136125E-09</v>
      </c>
      <c r="BP386" s="4">
        <v>8.1E-10</v>
      </c>
      <c r="BQ386" s="4">
        <v>3.13038482444</v>
      </c>
      <c r="BR386" s="4">
        <v>36147.4098773004</v>
      </c>
      <c r="BS386">
        <f aca="true" t="shared" si="189" ref="BS386:BS449">BP386*COS(BQ386+BR386*$E$16)</f>
        <v>4.3670757151206875E-10</v>
      </c>
      <c r="CT386" s="4">
        <v>1.51E-09</v>
      </c>
      <c r="CU386" s="4">
        <v>1.66981962338</v>
      </c>
      <c r="CV386" s="4">
        <v>116.5379709275</v>
      </c>
      <c r="CW386">
        <f t="shared" si="184"/>
        <v>1.1521683211678615E-09</v>
      </c>
      <c r="CX386">
        <f t="shared" si="185"/>
        <v>1.1521138961327005E-09</v>
      </c>
      <c r="CY386">
        <f t="shared" si="186"/>
        <v>1.1521138961068452E-09</v>
      </c>
      <c r="CZ386">
        <f t="shared" si="187"/>
        <v>1.1521138961068452E-09</v>
      </c>
      <c r="GL386" s="4">
        <v>3.875E-08</v>
      </c>
      <c r="GM386" s="4">
        <v>5.60269278935</v>
      </c>
      <c r="GN386" s="4">
        <v>385.4962098216</v>
      </c>
      <c r="GO386">
        <f t="shared" si="180"/>
        <v>3.4739166844266926E-08</v>
      </c>
      <c r="GP386">
        <f t="shared" si="181"/>
        <v>3.4742332967697675E-08</v>
      </c>
      <c r="GQ386">
        <f t="shared" si="182"/>
        <v>3.474233296920392E-08</v>
      </c>
      <c r="GR386">
        <f t="shared" si="183"/>
        <v>3.474233296920392E-08</v>
      </c>
    </row>
    <row r="387" spans="13:200" ht="12.75">
      <c r="M387" s="4">
        <v>2.08E-09</v>
      </c>
      <c r="N387" s="4">
        <v>0.93013835019</v>
      </c>
      <c r="O387" s="4">
        <v>14919.0178537546</v>
      </c>
      <c r="P387">
        <f t="shared" si="188"/>
        <v>1.9033909904424904E-09</v>
      </c>
      <c r="BP387" s="4">
        <v>1.1E-09</v>
      </c>
      <c r="BQ387" s="4">
        <v>4.89978492291</v>
      </c>
      <c r="BR387" s="4">
        <v>72140.6286666873</v>
      </c>
      <c r="BS387">
        <f t="shared" si="189"/>
        <v>-9.64538491908328E-10</v>
      </c>
      <c r="CT387" s="4">
        <v>1.5E-09</v>
      </c>
      <c r="CU387" s="4">
        <v>5.42593657173</v>
      </c>
      <c r="CV387" s="4">
        <v>526.9826521089</v>
      </c>
      <c r="CW387">
        <f t="shared" si="184"/>
        <v>1.2277419799662745E-09</v>
      </c>
      <c r="CX387">
        <f t="shared" si="185"/>
        <v>1.2275246467424632E-09</v>
      </c>
      <c r="CY387">
        <f t="shared" si="186"/>
        <v>1.2275246466389676E-09</v>
      </c>
      <c r="CZ387">
        <f t="shared" si="187"/>
        <v>1.2275246466389676E-09</v>
      </c>
      <c r="GL387" s="4">
        <v>3.826E-08</v>
      </c>
      <c r="GM387" s="4">
        <v>1.30946706974</v>
      </c>
      <c r="GN387" s="4">
        <v>2176.6100519584</v>
      </c>
      <c r="GO387">
        <f t="shared" si="180"/>
        <v>3.3642265631788044E-08</v>
      </c>
      <c r="GP387">
        <f t="shared" si="181"/>
        <v>3.362327044915024E-08</v>
      </c>
      <c r="GQ387">
        <f t="shared" si="182"/>
        <v>3.3623270440117515E-08</v>
      </c>
      <c r="GR387">
        <f t="shared" si="183"/>
        <v>3.3623270440117515E-08</v>
      </c>
    </row>
    <row r="388" spans="13:200" ht="12.75">
      <c r="M388" s="4">
        <v>1.79E-09</v>
      </c>
      <c r="N388" s="4">
        <v>0.87104393079</v>
      </c>
      <c r="O388" s="4">
        <v>12721.572099417</v>
      </c>
      <c r="P388">
        <f t="shared" si="188"/>
        <v>1.2444289763771692E-09</v>
      </c>
      <c r="BP388" s="4">
        <v>9.7E-10</v>
      </c>
      <c r="BQ388" s="4">
        <v>5.20764563059</v>
      </c>
      <c r="BR388" s="4">
        <v>6303.4311693902</v>
      </c>
      <c r="BS388">
        <f t="shared" si="189"/>
        <v>1.7794186221643156E-10</v>
      </c>
      <c r="CT388" s="4">
        <v>2.05E-09</v>
      </c>
      <c r="CU388" s="4">
        <v>4.16096717573</v>
      </c>
      <c r="CV388" s="4">
        <v>711.4493070338</v>
      </c>
      <c r="CW388">
        <f t="shared" si="184"/>
        <v>1.05453796676997E-09</v>
      </c>
      <c r="CX388">
        <f t="shared" si="185"/>
        <v>1.053939473938505E-09</v>
      </c>
      <c r="CY388">
        <f t="shared" si="186"/>
        <v>1.0539394736538494E-09</v>
      </c>
      <c r="CZ388">
        <f t="shared" si="187"/>
        <v>1.0539394736538494E-09</v>
      </c>
      <c r="GL388" s="4">
        <v>4.591E-08</v>
      </c>
      <c r="GM388" s="4">
        <v>4.84657580441</v>
      </c>
      <c r="GN388" s="4">
        <v>1337.640764208</v>
      </c>
      <c r="GO388">
        <f t="shared" si="180"/>
        <v>-2.2056760261407295E-08</v>
      </c>
      <c r="GP388">
        <f t="shared" si="181"/>
        <v>-2.208252614979513E-08</v>
      </c>
      <c r="GQ388">
        <f t="shared" si="182"/>
        <v>-2.2082526162095244E-08</v>
      </c>
      <c r="GR388">
        <f t="shared" si="183"/>
        <v>-2.2082526162095244E-08</v>
      </c>
    </row>
    <row r="389" spans="13:200" ht="12.75">
      <c r="M389" s="4">
        <v>2.03E-09</v>
      </c>
      <c r="N389" s="4">
        <v>1.56920753653</v>
      </c>
      <c r="O389" s="4">
        <v>28286.9904848612</v>
      </c>
      <c r="P389">
        <f t="shared" si="188"/>
        <v>1.6130554543758233E-09</v>
      </c>
      <c r="BP389" s="4">
        <v>8.2E-10</v>
      </c>
      <c r="BQ389" s="4">
        <v>5.26342716139</v>
      </c>
      <c r="BR389" s="4">
        <v>9814.6041002912</v>
      </c>
      <c r="BS389">
        <f t="shared" si="189"/>
        <v>5.0404788392628793E-11</v>
      </c>
      <c r="CT389" s="4">
        <v>1.77E-09</v>
      </c>
      <c r="CU389" s="4">
        <v>3.49360697678</v>
      </c>
      <c r="CV389" s="4">
        <v>421.2297490144</v>
      </c>
      <c r="CW389">
        <f t="shared" si="184"/>
        <v>1.0017416752077416E-10</v>
      </c>
      <c r="CX389">
        <f t="shared" si="185"/>
        <v>1.0053033395718695E-10</v>
      </c>
      <c r="CY389">
        <f t="shared" si="186"/>
        <v>1.0053033412594369E-10</v>
      </c>
      <c r="CZ389">
        <f t="shared" si="187"/>
        <v>1.0053033412594369E-10</v>
      </c>
      <c r="GL389" s="4">
        <v>5.111E-08</v>
      </c>
      <c r="GM389" s="4">
        <v>1.18808079775</v>
      </c>
      <c r="GN389" s="4">
        <v>981.6313862053</v>
      </c>
      <c r="GO389">
        <f t="shared" si="180"/>
        <v>-3.34632396476176E-08</v>
      </c>
      <c r="GP389">
        <f t="shared" si="181"/>
        <v>-3.3445090946130496E-08</v>
      </c>
      <c r="GQ389">
        <f t="shared" si="182"/>
        <v>-3.344509093748359E-08</v>
      </c>
      <c r="GR389">
        <f t="shared" si="183"/>
        <v>-3.344509093748359E-08</v>
      </c>
    </row>
    <row r="390" spans="13:200" ht="12.75">
      <c r="M390" s="4">
        <v>1.79E-09</v>
      </c>
      <c r="N390" s="4">
        <v>2.47036386443</v>
      </c>
      <c r="O390" s="4">
        <v>16062.1845261168</v>
      </c>
      <c r="P390">
        <f t="shared" si="188"/>
        <v>7.309337282551244E-10</v>
      </c>
      <c r="BP390" s="4">
        <v>1.09E-09</v>
      </c>
      <c r="BQ390" s="4">
        <v>2.3555558977</v>
      </c>
      <c r="BR390" s="4">
        <v>83286.9142695535</v>
      </c>
      <c r="BS390">
        <f t="shared" si="189"/>
        <v>-9.669113014984996E-10</v>
      </c>
      <c r="CT390" s="4">
        <v>1.68E-09</v>
      </c>
      <c r="CU390" s="4">
        <v>0.52839230204</v>
      </c>
      <c r="CV390" s="4">
        <v>487.1045113319</v>
      </c>
      <c r="CW390">
        <f t="shared" si="184"/>
        <v>1.3369760120746057E-09</v>
      </c>
      <c r="CX390">
        <f t="shared" si="185"/>
        <v>1.3367388765306021E-09</v>
      </c>
      <c r="CY390">
        <f t="shared" si="186"/>
        <v>1.3367388764176899E-09</v>
      </c>
      <c r="CZ390">
        <f t="shared" si="187"/>
        <v>1.3367388764176899E-09</v>
      </c>
      <c r="GL390" s="4">
        <v>4.709E-08</v>
      </c>
      <c r="GM390" s="4">
        <v>1.40878215308</v>
      </c>
      <c r="GN390" s="4">
        <v>52213.9393187862</v>
      </c>
      <c r="GO390">
        <f t="shared" si="180"/>
        <v>7.99323051359459E-09</v>
      </c>
      <c r="GP390">
        <f t="shared" si="181"/>
        <v>6.831475084684846E-09</v>
      </c>
      <c r="GQ390">
        <f t="shared" si="182"/>
        <v>6.831474531436498E-09</v>
      </c>
      <c r="GR390">
        <f t="shared" si="183"/>
        <v>6.831474531436498E-09</v>
      </c>
    </row>
    <row r="391" spans="13:200" ht="12.75">
      <c r="M391" s="4">
        <v>1.98E-09</v>
      </c>
      <c r="N391" s="4">
        <v>3.54061588502</v>
      </c>
      <c r="O391" s="4">
        <v>30.914125635</v>
      </c>
      <c r="P391">
        <f t="shared" si="188"/>
        <v>5.732601463739334E-10</v>
      </c>
      <c r="BP391" s="4">
        <v>9.7E-10</v>
      </c>
      <c r="BQ391" s="4">
        <v>2.58492958057</v>
      </c>
      <c r="BR391" s="4">
        <v>30666.1549584328</v>
      </c>
      <c r="BS391">
        <f t="shared" si="189"/>
        <v>6.883008905770074E-10</v>
      </c>
      <c r="CT391" s="4">
        <v>1.6E-09</v>
      </c>
      <c r="CU391" s="4">
        <v>4.77712663799</v>
      </c>
      <c r="CV391" s="4">
        <v>524.0137066923</v>
      </c>
      <c r="CW391">
        <f t="shared" si="184"/>
        <v>-1.4048277692996942E-09</v>
      </c>
      <c r="CX391">
        <f t="shared" si="185"/>
        <v>-1.4050197340035728E-09</v>
      </c>
      <c r="CY391">
        <f t="shared" si="186"/>
        <v>-1.4050197340947717E-09</v>
      </c>
      <c r="CZ391">
        <f t="shared" si="187"/>
        <v>-1.4050197340947717E-09</v>
      </c>
      <c r="GL391" s="4">
        <v>3.891E-08</v>
      </c>
      <c r="GM391" s="4">
        <v>5.43661875415</v>
      </c>
      <c r="GN391" s="4">
        <v>154.6710065653</v>
      </c>
      <c r="GO391">
        <f t="shared" si="180"/>
        <v>3.5823946193746193E-08</v>
      </c>
      <c r="GP391">
        <f t="shared" si="181"/>
        <v>3.582282219106457E-08</v>
      </c>
      <c r="GQ391">
        <f t="shared" si="182"/>
        <v>3.582282219052927E-08</v>
      </c>
      <c r="GR391">
        <f t="shared" si="183"/>
        <v>3.582282219052927E-08</v>
      </c>
    </row>
    <row r="392" spans="13:200" ht="12.75">
      <c r="M392" s="4">
        <v>1.71E-09</v>
      </c>
      <c r="N392" s="4">
        <v>3.45356518113</v>
      </c>
      <c r="O392" s="4">
        <v>5327.4761083828</v>
      </c>
      <c r="P392">
        <f t="shared" si="188"/>
        <v>-1.656868429819478E-09</v>
      </c>
      <c r="BP392" s="4">
        <v>9.3E-10</v>
      </c>
      <c r="BQ392" s="4">
        <v>1.32651591333</v>
      </c>
      <c r="BR392" s="4">
        <v>23020.6530865879</v>
      </c>
      <c r="BS392">
        <f t="shared" si="189"/>
        <v>9.187029870771006E-10</v>
      </c>
      <c r="CT392" s="4">
        <v>1.45E-09</v>
      </c>
      <c r="CU392" s="4">
        <v>2.81448128781</v>
      </c>
      <c r="CV392" s="4">
        <v>1512.8068240082</v>
      </c>
      <c r="CW392">
        <f t="shared" si="184"/>
        <v>-6.434829140879787E-10</v>
      </c>
      <c r="CX392">
        <f t="shared" si="185"/>
        <v>-6.425421892979225E-10</v>
      </c>
      <c r="CY392">
        <f t="shared" si="186"/>
        <v>-6.425421888510444E-10</v>
      </c>
      <c r="CZ392">
        <f t="shared" si="187"/>
        <v>-6.425421888510444E-10</v>
      </c>
      <c r="GL392" s="4">
        <v>4.145E-08</v>
      </c>
      <c r="GM392" s="4">
        <v>4.32505910718</v>
      </c>
      <c r="GN392" s="4">
        <v>363.5166838784</v>
      </c>
      <c r="GO392">
        <f t="shared" si="180"/>
        <v>2.526502820793494E-08</v>
      </c>
      <c r="GP392">
        <f t="shared" si="181"/>
        <v>2.525931235536833E-08</v>
      </c>
      <c r="GQ392">
        <f t="shared" si="182"/>
        <v>2.5259312352648335E-08</v>
      </c>
      <c r="GR392">
        <f t="shared" si="183"/>
        <v>2.5259312352648335E-08</v>
      </c>
    </row>
    <row r="393" spans="13:200" ht="12.75">
      <c r="M393" s="4">
        <v>1.83E-09</v>
      </c>
      <c r="N393" s="4">
        <v>0.72325421604</v>
      </c>
      <c r="O393" s="4">
        <v>6272.0301497275</v>
      </c>
      <c r="P393">
        <f t="shared" si="188"/>
        <v>-1.823991462108816E-09</v>
      </c>
      <c r="BP393" s="4">
        <v>7.8E-10</v>
      </c>
      <c r="BQ393" s="4">
        <v>3.99588630754</v>
      </c>
      <c r="BR393" s="4">
        <v>11293.4706743556</v>
      </c>
      <c r="BS393">
        <f t="shared" si="189"/>
        <v>-4.724252951885952E-10</v>
      </c>
      <c r="CT393" s="4">
        <v>1.46E-09</v>
      </c>
      <c r="CU393" s="4">
        <v>4.9957011266</v>
      </c>
      <c r="CV393" s="4">
        <v>142.6620984549</v>
      </c>
      <c r="CW393">
        <f t="shared" si="184"/>
        <v>8.137638067646919E-10</v>
      </c>
      <c r="CX393">
        <f t="shared" si="185"/>
        <v>8.138465489133753E-10</v>
      </c>
      <c r="CY393">
        <f t="shared" si="186"/>
        <v>8.138465489527869E-10</v>
      </c>
      <c r="CZ393">
        <f t="shared" si="187"/>
        <v>8.138465489527869E-10</v>
      </c>
      <c r="GL393" s="4">
        <v>4.441E-08</v>
      </c>
      <c r="GM393" s="4">
        <v>3.5015842457</v>
      </c>
      <c r="GN393" s="4">
        <v>187.6962327724</v>
      </c>
      <c r="GO393">
        <f t="shared" si="180"/>
        <v>-3.8906015391783264E-08</v>
      </c>
      <c r="GP393">
        <f t="shared" si="181"/>
        <v>-3.890793840734685E-08</v>
      </c>
      <c r="GQ393">
        <f t="shared" si="182"/>
        <v>-3.8907938408257215E-08</v>
      </c>
      <c r="GR393">
        <f t="shared" si="183"/>
        <v>-3.8907938408257215E-08</v>
      </c>
    </row>
    <row r="394" spans="13:200" ht="12.75">
      <c r="M394" s="4">
        <v>2.16E-09</v>
      </c>
      <c r="N394" s="4">
        <v>2.97174580686</v>
      </c>
      <c r="O394" s="4">
        <v>19402.7969528166</v>
      </c>
      <c r="P394">
        <f t="shared" si="188"/>
        <v>-1.846604687088853E-09</v>
      </c>
      <c r="BP394" s="4">
        <v>9E-10</v>
      </c>
      <c r="BQ394" s="4">
        <v>0.57771932738</v>
      </c>
      <c r="BR394" s="4">
        <v>26482.1708096244</v>
      </c>
      <c r="BS394">
        <f t="shared" si="189"/>
        <v>-4.937928116516046E-10</v>
      </c>
      <c r="CT394" s="4">
        <v>1.88E-09</v>
      </c>
      <c r="CU394" s="4">
        <v>0.8210416155</v>
      </c>
      <c r="CV394" s="4">
        <v>10210.3166007944</v>
      </c>
      <c r="CW394">
        <f t="shared" si="184"/>
        <v>2.7532506126259617E-10</v>
      </c>
      <c r="CX394">
        <f t="shared" si="185"/>
        <v>2.844072421396479E-10</v>
      </c>
      <c r="CY394">
        <f t="shared" si="186"/>
        <v>2.844072464664861E-10</v>
      </c>
      <c r="CZ394">
        <f t="shared" si="187"/>
        <v>2.844072464664861E-10</v>
      </c>
      <c r="GL394" s="4">
        <v>3.703E-08</v>
      </c>
      <c r="GM394" s="4">
        <v>2.48768949613</v>
      </c>
      <c r="GN394" s="4">
        <v>67.8804998876</v>
      </c>
      <c r="GO394">
        <f aca="true" t="shared" si="190" ref="GO394:GO457">GL394*COS(GM394+GN394*$C$53)</f>
        <v>3.63573471491963E-08</v>
      </c>
      <c r="GP394">
        <f aca="true" t="shared" si="191" ref="GP394:GP457">GL394*COS(GM394+GN394*$C$74)</f>
        <v>3.6357118932486426E-08</v>
      </c>
      <c r="GQ394">
        <f aca="true" t="shared" si="192" ref="GQ394:GQ457">GL394*COS(GM394+GN394*$C$95)</f>
        <v>3.6357118932378575E-08</v>
      </c>
      <c r="GR394">
        <f aca="true" t="shared" si="193" ref="GR394:GR457">GL394*COS(GM394+GN394*$C$116)</f>
        <v>3.6357118932378575E-08</v>
      </c>
    </row>
    <row r="395" spans="13:200" ht="12.75">
      <c r="M395" s="4">
        <v>1.68E-09</v>
      </c>
      <c r="N395" s="4">
        <v>2.51550550242</v>
      </c>
      <c r="O395" s="4">
        <v>23937.856389741</v>
      </c>
      <c r="P395">
        <f t="shared" si="188"/>
        <v>-1.4682871156501825E-09</v>
      </c>
      <c r="BP395" s="4">
        <v>1.06E-09</v>
      </c>
      <c r="BQ395" s="4">
        <v>3.92012705073</v>
      </c>
      <c r="BR395" s="4">
        <v>62883.3551395136</v>
      </c>
      <c r="BS395">
        <f t="shared" si="189"/>
        <v>-5.426331041479291E-11</v>
      </c>
      <c r="CT395" s="4">
        <v>1.45E-09</v>
      </c>
      <c r="CU395" s="4">
        <v>4.96888131586</v>
      </c>
      <c r="CV395" s="4">
        <v>1189.3014073508</v>
      </c>
      <c r="CW395">
        <f t="shared" si="184"/>
        <v>-1.3572042282950288E-09</v>
      </c>
      <c r="CX395">
        <f t="shared" si="185"/>
        <v>-1.3574944461449233E-09</v>
      </c>
      <c r="CY395">
        <f t="shared" si="186"/>
        <v>-1.3574944462830445E-09</v>
      </c>
      <c r="CZ395">
        <f t="shared" si="187"/>
        <v>-1.3574944462830445E-09</v>
      </c>
      <c r="GL395" s="4">
        <v>4.094E-08</v>
      </c>
      <c r="GM395" s="4">
        <v>1.4234704726</v>
      </c>
      <c r="GN395" s="4">
        <v>310.7146112543</v>
      </c>
      <c r="GO395">
        <f t="shared" si="190"/>
        <v>-2.9705454250634815E-08</v>
      </c>
      <c r="GP395">
        <f t="shared" si="191"/>
        <v>-2.970964225694587E-08</v>
      </c>
      <c r="GQ395">
        <f t="shared" si="192"/>
        <v>-2.9709642258931296E-08</v>
      </c>
      <c r="GR395">
        <f t="shared" si="193"/>
        <v>-2.9709642258931296E-08</v>
      </c>
    </row>
    <row r="396" spans="13:200" ht="12.75">
      <c r="M396" s="4">
        <v>1.95E-09</v>
      </c>
      <c r="N396" s="4">
        <v>0.09045393425</v>
      </c>
      <c r="O396" s="4">
        <v>156.4007205024</v>
      </c>
      <c r="P396">
        <f t="shared" si="188"/>
        <v>1.44658800118154E-09</v>
      </c>
      <c r="BP396" s="4">
        <v>9.8E-10</v>
      </c>
      <c r="BQ396" s="4">
        <v>2.94397773524</v>
      </c>
      <c r="BR396" s="4">
        <v>316.3918696566</v>
      </c>
      <c r="BS396">
        <f t="shared" si="189"/>
        <v>-6.507430208020196E-10</v>
      </c>
      <c r="CT396" s="4">
        <v>1.81E-09</v>
      </c>
      <c r="CU396" s="4">
        <v>2.9970479059</v>
      </c>
      <c r="CV396" s="4">
        <v>75.7448064138</v>
      </c>
      <c r="CW396">
        <f t="shared" si="184"/>
        <v>1.759321764671069E-09</v>
      </c>
      <c r="CX396">
        <f t="shared" si="185"/>
        <v>1.759337177548352E-09</v>
      </c>
      <c r="CY396">
        <f t="shared" si="186"/>
        <v>1.7593371775556518E-09</v>
      </c>
      <c r="CZ396">
        <f t="shared" si="187"/>
        <v>1.7593371775556518E-09</v>
      </c>
      <c r="GL396" s="4">
        <v>3.681E-08</v>
      </c>
      <c r="GM396" s="4">
        <v>5.70552661143</v>
      </c>
      <c r="GN396" s="4">
        <v>491.6698040414</v>
      </c>
      <c r="GO396">
        <f t="shared" si="190"/>
        <v>3.081143188645933E-08</v>
      </c>
      <c r="GP396">
        <f t="shared" si="191"/>
        <v>3.080669298716407E-08</v>
      </c>
      <c r="GQ396">
        <f t="shared" si="192"/>
        <v>3.080669298491021E-08</v>
      </c>
      <c r="GR396">
        <f t="shared" si="193"/>
        <v>3.080669298491021E-08</v>
      </c>
    </row>
    <row r="397" spans="13:200" ht="12.75">
      <c r="M397" s="4">
        <v>1.79E-09</v>
      </c>
      <c r="N397" s="4">
        <v>4.4947179809</v>
      </c>
      <c r="O397" s="4">
        <v>31415.379249957</v>
      </c>
      <c r="P397">
        <f t="shared" si="188"/>
        <v>-8.63453796466219E-11</v>
      </c>
      <c r="BP397" s="4">
        <v>7.6E-10</v>
      </c>
      <c r="BQ397" s="4">
        <v>3.96310417608</v>
      </c>
      <c r="BR397" s="4">
        <v>29026.4852295077</v>
      </c>
      <c r="BS397">
        <f t="shared" si="189"/>
        <v>-3.287757787560694E-11</v>
      </c>
      <c r="CT397" s="4">
        <v>1.76E-09</v>
      </c>
      <c r="CU397" s="4">
        <v>0.41626373842</v>
      </c>
      <c r="CV397" s="4">
        <v>222.8603229936</v>
      </c>
      <c r="CW397">
        <f t="shared" si="184"/>
        <v>-7.260003247334014E-10</v>
      </c>
      <c r="CX397">
        <f t="shared" si="185"/>
        <v>-7.258293571173654E-10</v>
      </c>
      <c r="CY397">
        <f t="shared" si="186"/>
        <v>-7.258293570360679E-10</v>
      </c>
      <c r="CZ397">
        <f t="shared" si="187"/>
        <v>-7.258293570360679E-10</v>
      </c>
      <c r="GL397" s="4">
        <v>4.787E-08</v>
      </c>
      <c r="GM397" s="4">
        <v>3.65822147476</v>
      </c>
      <c r="GN397" s="4">
        <v>589.3459522886</v>
      </c>
      <c r="GO397">
        <f t="shared" si="190"/>
        <v>9.113665249941392E-09</v>
      </c>
      <c r="GP397">
        <f t="shared" si="191"/>
        <v>9.12691674224257E-09</v>
      </c>
      <c r="GQ397">
        <f t="shared" si="192"/>
        <v>9.126916748525182E-09</v>
      </c>
      <c r="GR397">
        <f t="shared" si="193"/>
        <v>9.126916748525182E-09</v>
      </c>
    </row>
    <row r="398" spans="13:200" ht="12.75">
      <c r="M398" s="4">
        <v>2.16E-09</v>
      </c>
      <c r="N398" s="4">
        <v>0.42177594328</v>
      </c>
      <c r="O398" s="4">
        <v>23539.7073863328</v>
      </c>
      <c r="P398">
        <f t="shared" si="188"/>
        <v>2.1512289327617218E-09</v>
      </c>
      <c r="BP398" s="4">
        <v>7.8E-10</v>
      </c>
      <c r="BQ398" s="4">
        <v>1.97068529306</v>
      </c>
      <c r="BR398" s="4">
        <v>90279.9231681032</v>
      </c>
      <c r="BS398">
        <f t="shared" si="189"/>
        <v>1.2259487118453822E-10</v>
      </c>
      <c r="CT398" s="4">
        <v>1.37E-09</v>
      </c>
      <c r="CU398" s="4">
        <v>2.96534226337</v>
      </c>
      <c r="CV398" s="4">
        <v>6206.8097787158</v>
      </c>
      <c r="CW398">
        <f t="shared" si="184"/>
        <v>1.018140436664399E-09</v>
      </c>
      <c r="CX398">
        <f t="shared" si="185"/>
        <v>1.0154136076170656E-09</v>
      </c>
      <c r="CY398">
        <f t="shared" si="186"/>
        <v>1.015413606318886E-09</v>
      </c>
      <c r="CZ398">
        <f t="shared" si="187"/>
        <v>1.015413606318886E-09</v>
      </c>
      <c r="GL398" s="4">
        <v>4.02E-08</v>
      </c>
      <c r="GM398" s="4">
        <v>5.45643059988</v>
      </c>
      <c r="GN398" s="4">
        <v>6641.6073450535</v>
      </c>
      <c r="GO398">
        <f t="shared" si="190"/>
        <v>-1.4785825553744035E-08</v>
      </c>
      <c r="GP398">
        <f t="shared" si="191"/>
        <v>-1.490454521275171E-08</v>
      </c>
      <c r="GQ398">
        <f t="shared" si="192"/>
        <v>-1.4904545268982665E-08</v>
      </c>
      <c r="GR398">
        <f t="shared" si="193"/>
        <v>-1.4904545268982665E-08</v>
      </c>
    </row>
    <row r="399" spans="13:200" ht="12.75">
      <c r="M399" s="4">
        <v>1.89E-09</v>
      </c>
      <c r="N399" s="4">
        <v>0.37542530191</v>
      </c>
      <c r="O399" s="4">
        <v>9814.6041002912</v>
      </c>
      <c r="P399">
        <f t="shared" si="188"/>
        <v>1.8777095226047322E-09</v>
      </c>
      <c r="BP399" s="4">
        <v>7.6E-10</v>
      </c>
      <c r="BQ399" s="4">
        <v>0.23027966596</v>
      </c>
      <c r="BR399" s="4">
        <v>21424.4666443034</v>
      </c>
      <c r="BS399">
        <f t="shared" si="189"/>
        <v>5.022352521524013E-10</v>
      </c>
      <c r="CT399" s="4">
        <v>1.38E-09</v>
      </c>
      <c r="CU399" s="4">
        <v>1.22260849471</v>
      </c>
      <c r="CV399" s="4">
        <v>187.6962327724</v>
      </c>
      <c r="CW399">
        <f t="shared" si="184"/>
        <v>2.80952001364751E-10</v>
      </c>
      <c r="CX399">
        <f t="shared" si="185"/>
        <v>2.8107333974583804E-10</v>
      </c>
      <c r="CY399">
        <f t="shared" si="186"/>
        <v>2.810733398032842E-10</v>
      </c>
      <c r="CZ399">
        <f t="shared" si="187"/>
        <v>2.810733398032842E-10</v>
      </c>
      <c r="GL399" s="4">
        <v>3.656E-08</v>
      </c>
      <c r="GM399" s="4">
        <v>0.57790726599</v>
      </c>
      <c r="GN399" s="4">
        <v>491.4460548722</v>
      </c>
      <c r="GO399">
        <f t="shared" si="190"/>
        <v>-2.611878952631332E-08</v>
      </c>
      <c r="GP399">
        <f t="shared" si="191"/>
        <v>-2.611277330882813E-08</v>
      </c>
      <c r="GQ399">
        <f t="shared" si="192"/>
        <v>-2.6112773305965632E-08</v>
      </c>
      <c r="GR399">
        <f t="shared" si="193"/>
        <v>-2.6112773305965632E-08</v>
      </c>
    </row>
    <row r="400" spans="13:200" ht="12.75">
      <c r="M400" s="4">
        <v>2.18E-09</v>
      </c>
      <c r="N400" s="4">
        <v>2.36835880025</v>
      </c>
      <c r="O400" s="4">
        <v>16627.3709153772</v>
      </c>
      <c r="P400">
        <f t="shared" si="188"/>
        <v>6.962548805109429E-10</v>
      </c>
      <c r="BP400" s="4">
        <v>8E-10</v>
      </c>
      <c r="BQ400" s="4">
        <v>2.23099742212</v>
      </c>
      <c r="BR400" s="4">
        <v>266.6070417218</v>
      </c>
      <c r="BS400">
        <f t="shared" si="189"/>
        <v>6.689800845154973E-10</v>
      </c>
      <c r="CT400" s="4">
        <v>1.28E-09</v>
      </c>
      <c r="CU400" s="4">
        <v>2.53394068407</v>
      </c>
      <c r="CV400" s="4">
        <v>276.7743613105</v>
      </c>
      <c r="CW400">
        <f t="shared" si="184"/>
        <v>1.277121121679244E-09</v>
      </c>
      <c r="CX400">
        <f t="shared" si="185"/>
        <v>1.2771324729565432E-09</v>
      </c>
      <c r="CY400">
        <f t="shared" si="186"/>
        <v>1.2771324729619168E-09</v>
      </c>
      <c r="CZ400">
        <f t="shared" si="187"/>
        <v>1.2771324729619168E-09</v>
      </c>
      <c r="GL400" s="4">
        <v>4.288E-08</v>
      </c>
      <c r="GM400" s="4">
        <v>3.35265955957</v>
      </c>
      <c r="GN400" s="4">
        <v>203.2166030206</v>
      </c>
      <c r="GO400">
        <f t="shared" si="190"/>
        <v>1.213030458687121E-08</v>
      </c>
      <c r="GP400">
        <f t="shared" si="191"/>
        <v>1.2126305437070139E-08</v>
      </c>
      <c r="GQ400">
        <f t="shared" si="192"/>
        <v>1.2126305435171727E-08</v>
      </c>
      <c r="GR400">
        <f t="shared" si="193"/>
        <v>1.2126305435171727E-08</v>
      </c>
    </row>
    <row r="401" spans="13:200" ht="12.75">
      <c r="M401" s="4">
        <v>1.66E-09</v>
      </c>
      <c r="N401" s="4">
        <v>4.23182968446</v>
      </c>
      <c r="O401" s="4">
        <v>16840.6700108151</v>
      </c>
      <c r="P401">
        <f t="shared" si="188"/>
        <v>1.4533619379164925E-09</v>
      </c>
      <c r="BP401" s="4">
        <v>7.9E-10</v>
      </c>
      <c r="BQ401" s="4">
        <v>1.46227790922</v>
      </c>
      <c r="BR401" s="4">
        <v>8982.810669308998</v>
      </c>
      <c r="BS401">
        <f t="shared" si="189"/>
        <v>2.2173478177532852E-10</v>
      </c>
      <c r="CT401" s="4">
        <v>1.3E-09</v>
      </c>
      <c r="CU401" s="4">
        <v>3.04810765699</v>
      </c>
      <c r="CV401" s="4">
        <v>310.7146112543</v>
      </c>
      <c r="CW401">
        <f t="shared" si="184"/>
        <v>9.440373025115614E-10</v>
      </c>
      <c r="CX401">
        <f t="shared" si="185"/>
        <v>9.439044184547723E-10</v>
      </c>
      <c r="CY401">
        <f t="shared" si="186"/>
        <v>9.439044183917653E-10</v>
      </c>
      <c r="CZ401">
        <f t="shared" si="187"/>
        <v>9.439044183917653E-10</v>
      </c>
      <c r="GL401" s="4">
        <v>3.843E-08</v>
      </c>
      <c r="GM401" s="4">
        <v>4.61508898119</v>
      </c>
      <c r="GN401" s="4">
        <v>1025.7023126763</v>
      </c>
      <c r="GO401">
        <f t="shared" si="190"/>
        <v>1.1270847386790466E-08</v>
      </c>
      <c r="GP401">
        <f t="shared" si="191"/>
        <v>1.1252814974113218E-08</v>
      </c>
      <c r="GQ401">
        <f t="shared" si="192"/>
        <v>1.1252814965557717E-08</v>
      </c>
      <c r="GR401">
        <f t="shared" si="193"/>
        <v>1.1252814965557717E-08</v>
      </c>
    </row>
    <row r="402" spans="13:200" ht="12.75">
      <c r="M402" s="4">
        <v>2E-09</v>
      </c>
      <c r="N402" s="4">
        <v>2.02153258098</v>
      </c>
      <c r="O402" s="4">
        <v>16097.6799502826</v>
      </c>
      <c r="P402">
        <f t="shared" si="188"/>
        <v>-1.8930218788817935E-09</v>
      </c>
      <c r="BP402" s="4">
        <v>1.02E-09</v>
      </c>
      <c r="BQ402" s="4">
        <v>4.92129953565</v>
      </c>
      <c r="BR402" s="4">
        <v>5621.8429232104</v>
      </c>
      <c r="BS402">
        <f t="shared" si="189"/>
        <v>1.013358869505635E-09</v>
      </c>
      <c r="CT402" s="4">
        <v>1.22E-09</v>
      </c>
      <c r="CU402" s="4">
        <v>3.01323006886</v>
      </c>
      <c r="CV402" s="4">
        <v>70.8494453042</v>
      </c>
      <c r="CW402">
        <f t="shared" si="184"/>
        <v>-1.7692027618341864E-10</v>
      </c>
      <c r="CX402">
        <f t="shared" si="185"/>
        <v>-1.768793555902628E-10</v>
      </c>
      <c r="CY402">
        <f t="shared" si="186"/>
        <v>-1.7687935557077578E-10</v>
      </c>
      <c r="CZ402">
        <f t="shared" si="187"/>
        <v>-1.7687935557077578E-10</v>
      </c>
      <c r="GL402" s="4">
        <v>3.767E-08</v>
      </c>
      <c r="GM402" s="4">
        <v>0.05292047125</v>
      </c>
      <c r="GN402" s="4">
        <v>320.2758388099</v>
      </c>
      <c r="GO402">
        <f t="shared" si="190"/>
        <v>4.914004059582706E-09</v>
      </c>
      <c r="GP402">
        <f t="shared" si="191"/>
        <v>4.919727382806254E-09</v>
      </c>
      <c r="GQ402">
        <f t="shared" si="192"/>
        <v>4.919727385523632E-09</v>
      </c>
      <c r="GR402">
        <f t="shared" si="193"/>
        <v>4.919727385523632E-09</v>
      </c>
    </row>
    <row r="403" spans="13:200" ht="12.75">
      <c r="M403" s="4">
        <v>1.69E-09</v>
      </c>
      <c r="N403" s="4">
        <v>0.91318727</v>
      </c>
      <c r="O403" s="4">
        <v>95.9792272178</v>
      </c>
      <c r="P403">
        <f t="shared" si="188"/>
        <v>1.584156429994478E-09</v>
      </c>
      <c r="BP403" s="4">
        <v>1E-09</v>
      </c>
      <c r="BQ403" s="4">
        <v>0.39243148321</v>
      </c>
      <c r="BR403" s="4">
        <v>24279.1070182135</v>
      </c>
      <c r="BS403">
        <f t="shared" si="189"/>
        <v>-8.209345502896582E-10</v>
      </c>
      <c r="CT403" s="4">
        <v>1.11E-09</v>
      </c>
      <c r="CU403" s="4">
        <v>0.77449448649</v>
      </c>
      <c r="CV403" s="4">
        <v>179.3588454942</v>
      </c>
      <c r="CW403">
        <f t="shared" si="184"/>
        <v>7.8862182667678E-11</v>
      </c>
      <c r="CX403">
        <f t="shared" si="185"/>
        <v>7.876716419078271E-11</v>
      </c>
      <c r="CY403">
        <f t="shared" si="186"/>
        <v>7.876716414546798E-11</v>
      </c>
      <c r="CZ403">
        <f t="shared" si="187"/>
        <v>7.876716414546798E-11</v>
      </c>
      <c r="GL403" s="4">
        <v>4.632E-08</v>
      </c>
      <c r="GM403" s="4">
        <v>0.82011276589</v>
      </c>
      <c r="GN403" s="4">
        <v>3265.8308281325</v>
      </c>
      <c r="GO403">
        <f t="shared" si="190"/>
        <v>4.5299928503261885E-08</v>
      </c>
      <c r="GP403">
        <f t="shared" si="191"/>
        <v>4.5314979688521414E-08</v>
      </c>
      <c r="GQ403">
        <f t="shared" si="192"/>
        <v>4.531497969564351E-08</v>
      </c>
      <c r="GR403">
        <f t="shared" si="193"/>
        <v>4.531497969564351E-08</v>
      </c>
    </row>
    <row r="404" spans="13:200" ht="12.75">
      <c r="M404" s="4">
        <v>2.11E-09</v>
      </c>
      <c r="N404" s="4">
        <v>5.73370637657</v>
      </c>
      <c r="O404" s="4">
        <v>151.8972810852</v>
      </c>
      <c r="P404">
        <f t="shared" si="188"/>
        <v>-2.100622287315109E-09</v>
      </c>
      <c r="BP404" s="4">
        <v>7.1E-10</v>
      </c>
      <c r="BQ404" s="4">
        <v>1.52014858474</v>
      </c>
      <c r="BR404" s="4">
        <v>33794.5437235286</v>
      </c>
      <c r="BS404">
        <f t="shared" si="189"/>
        <v>-5.691038639174268E-10</v>
      </c>
      <c r="CT404" s="4">
        <v>1.41E-09</v>
      </c>
      <c r="CU404" s="4">
        <v>0.18423889807</v>
      </c>
      <c r="CV404" s="4">
        <v>131.4039498699</v>
      </c>
      <c r="CW404">
        <f t="shared" si="184"/>
        <v>-2.2797421295563994E-10</v>
      </c>
      <c r="CX404">
        <f t="shared" si="185"/>
        <v>-2.280616978381527E-10</v>
      </c>
      <c r="CY404">
        <f t="shared" si="186"/>
        <v>-2.2806169787959786E-10</v>
      </c>
      <c r="CZ404">
        <f t="shared" si="187"/>
        <v>-2.2806169787959786E-10</v>
      </c>
      <c r="GL404" s="4">
        <v>4.609E-08</v>
      </c>
      <c r="GM404" s="4">
        <v>5.25443775917</v>
      </c>
      <c r="GN404" s="4">
        <v>296.1574488526</v>
      </c>
      <c r="GO404">
        <f t="shared" si="190"/>
        <v>4.29853686088589E-09</v>
      </c>
      <c r="GP404">
        <f t="shared" si="191"/>
        <v>4.292034141272858E-09</v>
      </c>
      <c r="GQ404">
        <f t="shared" si="192"/>
        <v>4.29203413818436E-09</v>
      </c>
      <c r="GR404">
        <f t="shared" si="193"/>
        <v>4.29203413818436E-09</v>
      </c>
    </row>
    <row r="405" spans="13:200" ht="12.75">
      <c r="M405" s="4">
        <v>2.04E-09</v>
      </c>
      <c r="N405" s="4">
        <v>0.42643085174</v>
      </c>
      <c r="O405" s="4">
        <v>515.463871093</v>
      </c>
      <c r="P405">
        <f t="shared" si="188"/>
        <v>2.906988223870324E-10</v>
      </c>
      <c r="BP405" s="4">
        <v>7.6E-10</v>
      </c>
      <c r="BQ405" s="4">
        <v>0.22880641443</v>
      </c>
      <c r="BR405" s="4">
        <v>57375.8019008462</v>
      </c>
      <c r="BS405">
        <f t="shared" si="189"/>
        <v>-7.078673611733054E-10</v>
      </c>
      <c r="CT405" s="4">
        <v>1.26E-09</v>
      </c>
      <c r="CU405" s="4">
        <v>5.77648809669</v>
      </c>
      <c r="CV405" s="4">
        <v>525.2375469697</v>
      </c>
      <c r="CW405">
        <f t="shared" si="184"/>
        <v>5.344937715677991E-10</v>
      </c>
      <c r="CX405">
        <f t="shared" si="185"/>
        <v>5.347805071378591E-10</v>
      </c>
      <c r="CY405">
        <f t="shared" si="186"/>
        <v>5.34780507273788E-10</v>
      </c>
      <c r="CZ405">
        <f t="shared" si="187"/>
        <v>5.34780507273788E-10</v>
      </c>
      <c r="GL405" s="4">
        <v>4.555E-08</v>
      </c>
      <c r="GM405" s="4">
        <v>5.30391170376</v>
      </c>
      <c r="GN405" s="4">
        <v>26013.1215430069</v>
      </c>
      <c r="GO405">
        <f t="shared" si="190"/>
        <v>-3.523927013499848E-08</v>
      </c>
      <c r="GP405">
        <f t="shared" si="191"/>
        <v>-3.5595762307056114E-08</v>
      </c>
      <c r="GQ405">
        <f t="shared" si="192"/>
        <v>-3.559576247496865E-08</v>
      </c>
      <c r="GR405">
        <f t="shared" si="193"/>
        <v>-3.559576247496865E-08</v>
      </c>
    </row>
    <row r="406" spans="13:200" ht="12.75">
      <c r="M406" s="4">
        <v>2.12E-09</v>
      </c>
      <c r="N406" s="4">
        <v>3.00233538977</v>
      </c>
      <c r="O406" s="4">
        <v>12043.574281889</v>
      </c>
      <c r="P406">
        <f t="shared" si="188"/>
        <v>-2.0032527036738703E-09</v>
      </c>
      <c r="BP406" s="4">
        <v>9.1E-10</v>
      </c>
      <c r="BQ406" s="4">
        <v>0.96515913904</v>
      </c>
      <c r="BR406" s="4">
        <v>48739.859897083</v>
      </c>
      <c r="BS406">
        <f t="shared" si="189"/>
        <v>8.624884335865175E-10</v>
      </c>
      <c r="CT406" s="4">
        <v>1.24E-09</v>
      </c>
      <c r="CU406" s="4">
        <v>2.93225731024</v>
      </c>
      <c r="CV406" s="4">
        <v>179.6194779251</v>
      </c>
      <c r="CW406">
        <f t="shared" si="184"/>
        <v>1.777648197835601E-10</v>
      </c>
      <c r="CX406">
        <f t="shared" si="185"/>
        <v>1.776593499170921E-10</v>
      </c>
      <c r="CY406">
        <f t="shared" si="186"/>
        <v>1.776593498671449E-10</v>
      </c>
      <c r="CZ406">
        <f t="shared" si="187"/>
        <v>1.776593498671449E-10</v>
      </c>
      <c r="GL406" s="4">
        <v>3.556E-08</v>
      </c>
      <c r="GM406" s="4">
        <v>4.80267245336</v>
      </c>
      <c r="GN406" s="4">
        <v>224.3447957019</v>
      </c>
      <c r="GO406">
        <f t="shared" si="190"/>
        <v>2.5027308639020173E-08</v>
      </c>
      <c r="GP406">
        <f t="shared" si="191"/>
        <v>2.5030020161683578E-08</v>
      </c>
      <c r="GQ406">
        <f t="shared" si="192"/>
        <v>2.5030020162970055E-08</v>
      </c>
      <c r="GR406">
        <f t="shared" si="193"/>
        <v>2.5030020162970055E-08</v>
      </c>
    </row>
    <row r="407" spans="13:200" ht="12.75">
      <c r="M407" s="4">
        <v>1.92E-09</v>
      </c>
      <c r="N407" s="4">
        <v>5.46153589821</v>
      </c>
      <c r="O407" s="4">
        <v>6379.0550772092</v>
      </c>
      <c r="P407">
        <f t="shared" si="188"/>
        <v>1.8977206510242292E-09</v>
      </c>
      <c r="BP407" s="4">
        <v>7.5E-10</v>
      </c>
      <c r="BQ407" s="4">
        <v>2.77638585157</v>
      </c>
      <c r="BR407" s="4">
        <v>12964.300703391</v>
      </c>
      <c r="BS407">
        <f t="shared" si="189"/>
        <v>5.118116823987136E-10</v>
      </c>
      <c r="CT407" s="4">
        <v>1.11E-09</v>
      </c>
      <c r="CU407" s="4">
        <v>6.18471578216</v>
      </c>
      <c r="CV407" s="4">
        <v>981.6313862053</v>
      </c>
      <c r="CW407">
        <f t="shared" si="184"/>
        <v>6.015361117853705E-10</v>
      </c>
      <c r="CX407">
        <f t="shared" si="185"/>
        <v>6.019742040284177E-10</v>
      </c>
      <c r="CY407">
        <f t="shared" si="186"/>
        <v>6.019742042370716E-10</v>
      </c>
      <c r="CZ407">
        <f t="shared" si="187"/>
        <v>6.019742042370716E-10</v>
      </c>
      <c r="GL407" s="4">
        <v>4.859E-08</v>
      </c>
      <c r="GM407" s="4">
        <v>5.52756242256</v>
      </c>
      <c r="GN407" s="4">
        <v>487.4133278726</v>
      </c>
      <c r="GO407">
        <f t="shared" si="190"/>
        <v>-1.470504708420978E-08</v>
      </c>
      <c r="GP407">
        <f t="shared" si="191"/>
        <v>-1.4694246142885981E-08</v>
      </c>
      <c r="GQ407">
        <f t="shared" si="192"/>
        <v>-1.469424613774696E-08</v>
      </c>
      <c r="GR407">
        <f t="shared" si="193"/>
        <v>-1.469424613774696E-08</v>
      </c>
    </row>
    <row r="408" spans="13:200" ht="12.75">
      <c r="M408" s="4">
        <v>1.65E-09</v>
      </c>
      <c r="N408" s="4">
        <v>1.38698167064</v>
      </c>
      <c r="O408" s="4">
        <v>4171.4255366138</v>
      </c>
      <c r="P408">
        <f t="shared" si="188"/>
        <v>1.2775267593074867E-09</v>
      </c>
      <c r="BP408" s="4">
        <v>7.7E-10</v>
      </c>
      <c r="BQ408" s="4">
        <v>5.18846946344</v>
      </c>
      <c r="BR408" s="4">
        <v>11520.9968637952</v>
      </c>
      <c r="BS408">
        <f t="shared" si="189"/>
        <v>4.6410495744083057E-10</v>
      </c>
      <c r="CT408" s="4">
        <v>1.41E-09</v>
      </c>
      <c r="CU408" s="4">
        <v>2.63342951123</v>
      </c>
      <c r="CV408" s="4">
        <v>381.6122406683</v>
      </c>
      <c r="CW408">
        <f t="shared" si="184"/>
        <v>-1.3525258167044449E-09</v>
      </c>
      <c r="CX408">
        <f t="shared" si="185"/>
        <v>-1.3525985506407337E-09</v>
      </c>
      <c r="CY408">
        <f t="shared" si="186"/>
        <v>-1.3525985506753216E-09</v>
      </c>
      <c r="CZ408">
        <f t="shared" si="187"/>
        <v>-1.3525985506753216E-09</v>
      </c>
      <c r="GL408" s="4">
        <v>3.626E-08</v>
      </c>
      <c r="GM408" s="4">
        <v>1.44624342082</v>
      </c>
      <c r="GN408" s="4">
        <v>70.8494453042</v>
      </c>
      <c r="GO408">
        <f t="shared" si="190"/>
        <v>3.585641074521962E-08</v>
      </c>
      <c r="GP408">
        <f t="shared" si="191"/>
        <v>3.5856593611739835E-08</v>
      </c>
      <c r="GQ408">
        <f t="shared" si="192"/>
        <v>3.5856593611826913E-08</v>
      </c>
      <c r="GR408">
        <f t="shared" si="193"/>
        <v>3.5856593611826913E-08</v>
      </c>
    </row>
    <row r="409" spans="13:200" ht="12.75">
      <c r="M409" s="4">
        <v>1.6E-09</v>
      </c>
      <c r="N409" s="4">
        <v>6.23798383332</v>
      </c>
      <c r="O409" s="4">
        <v>202.2533951741</v>
      </c>
      <c r="P409">
        <f t="shared" si="188"/>
        <v>-1.5888841290502616E-09</v>
      </c>
      <c r="BP409" s="4">
        <v>6.8E-10</v>
      </c>
      <c r="BQ409" s="4">
        <v>0.50006599129</v>
      </c>
      <c r="BR409" s="4">
        <v>4274.5183108324</v>
      </c>
      <c r="BS409">
        <f t="shared" si="189"/>
        <v>-1.7373098672221255E-10</v>
      </c>
      <c r="CT409" s="4">
        <v>1.1E-09</v>
      </c>
      <c r="CU409" s="4">
        <v>5.25053027081</v>
      </c>
      <c r="CV409" s="4">
        <v>986.0848043302</v>
      </c>
      <c r="CW409">
        <f t="shared" si="184"/>
        <v>-5.895232412360677E-10</v>
      </c>
      <c r="CX409">
        <f t="shared" si="185"/>
        <v>-5.890850040979022E-10</v>
      </c>
      <c r="CY409">
        <f t="shared" si="186"/>
        <v>-5.890850038892144E-10</v>
      </c>
      <c r="CZ409">
        <f t="shared" si="187"/>
        <v>-5.890850038892144E-10</v>
      </c>
      <c r="GL409" s="4">
        <v>4.302E-08</v>
      </c>
      <c r="GM409" s="4">
        <v>1.60914544159</v>
      </c>
      <c r="GN409" s="4">
        <v>12529.5031370533</v>
      </c>
      <c r="GO409">
        <f t="shared" si="190"/>
        <v>-4.201634229797223E-08</v>
      </c>
      <c r="GP409">
        <f t="shared" si="191"/>
        <v>-4.2070971486419874E-08</v>
      </c>
      <c r="GQ409">
        <f t="shared" si="192"/>
        <v>-4.207097151205041E-08</v>
      </c>
      <c r="GR409">
        <f t="shared" si="193"/>
        <v>-4.207097151205041E-08</v>
      </c>
    </row>
    <row r="410" spans="13:200" ht="12.75">
      <c r="M410" s="4">
        <v>2.15E-09</v>
      </c>
      <c r="N410" s="4">
        <v>0.20889073407</v>
      </c>
      <c r="O410" s="4">
        <v>5621.8429232104</v>
      </c>
      <c r="P410">
        <f t="shared" si="188"/>
        <v>2.449860598013794E-10</v>
      </c>
      <c r="BP410" s="4">
        <v>7.5E-10</v>
      </c>
      <c r="BQ410" s="4">
        <v>2.07323762803</v>
      </c>
      <c r="BR410" s="4">
        <v>15664.0355227085</v>
      </c>
      <c r="BS410">
        <f t="shared" si="189"/>
        <v>-3.1042884951398727E-10</v>
      </c>
      <c r="CT410" s="4">
        <v>9.6E-10</v>
      </c>
      <c r="CU410" s="4">
        <v>3.86591534559</v>
      </c>
      <c r="CV410" s="4">
        <v>240.125798381</v>
      </c>
      <c r="CW410">
        <f t="shared" si="184"/>
        <v>7.164245944929363E-10</v>
      </c>
      <c r="CX410">
        <f t="shared" si="185"/>
        <v>7.163511709487497E-10</v>
      </c>
      <c r="CY410">
        <f t="shared" si="186"/>
        <v>7.163511709138746E-10</v>
      </c>
      <c r="CZ410">
        <f t="shared" si="187"/>
        <v>7.163511709138746E-10</v>
      </c>
      <c r="GL410" s="4">
        <v>3.493E-08</v>
      </c>
      <c r="GM410" s="4">
        <v>4.75315651083</v>
      </c>
      <c r="GN410" s="4">
        <v>12489.8856287072</v>
      </c>
      <c r="GO410">
        <f t="shared" si="190"/>
        <v>-3.454483726968872E-08</v>
      </c>
      <c r="GP410">
        <f t="shared" si="191"/>
        <v>-3.451330666361059E-08</v>
      </c>
      <c r="GQ410">
        <f t="shared" si="192"/>
        <v>-3.451330664834624E-08</v>
      </c>
      <c r="GR410">
        <f t="shared" si="193"/>
        <v>-3.451330664834624E-08</v>
      </c>
    </row>
    <row r="411" spans="13:200" ht="12.75">
      <c r="M411" s="4">
        <v>1.81E-09</v>
      </c>
      <c r="N411" s="4">
        <v>4.12439203622</v>
      </c>
      <c r="O411" s="4">
        <v>13341.6743113068</v>
      </c>
      <c r="P411">
        <f t="shared" si="188"/>
        <v>1.2237129354139415E-09</v>
      </c>
      <c r="BP411" s="4">
        <v>7.4E-10</v>
      </c>
      <c r="BQ411" s="4">
        <v>1.01884134928</v>
      </c>
      <c r="BR411" s="4">
        <v>6393.2821712108</v>
      </c>
      <c r="BS411">
        <f t="shared" si="189"/>
        <v>4.17716022298367E-10</v>
      </c>
      <c r="CT411" s="4">
        <v>1.2E-09</v>
      </c>
      <c r="CU411" s="4">
        <v>3.78755085035</v>
      </c>
      <c r="CV411" s="4">
        <v>1057.8974574809</v>
      </c>
      <c r="CW411">
        <f t="shared" si="184"/>
        <v>-5.488020255052642E-10</v>
      </c>
      <c r="CX411">
        <f t="shared" si="185"/>
        <v>-5.493421249041403E-10</v>
      </c>
      <c r="CY411">
        <f t="shared" si="186"/>
        <v>-5.49342125160304E-10</v>
      </c>
      <c r="CZ411">
        <f t="shared" si="187"/>
        <v>-5.49342125160304E-10</v>
      </c>
      <c r="GL411" s="4">
        <v>3.722E-08</v>
      </c>
      <c r="GM411" s="4">
        <v>0.27433061822</v>
      </c>
      <c r="GN411" s="4">
        <v>949.4362414007</v>
      </c>
      <c r="GO411">
        <f t="shared" si="190"/>
        <v>9.38167799368282E-09</v>
      </c>
      <c r="GP411">
        <f t="shared" si="191"/>
        <v>9.398039460051984E-09</v>
      </c>
      <c r="GQ411">
        <f t="shared" si="192"/>
        <v>9.398039467847556E-09</v>
      </c>
      <c r="GR411">
        <f t="shared" si="193"/>
        <v>9.398039467847556E-09</v>
      </c>
    </row>
    <row r="412" spans="13:200" ht="12.75">
      <c r="M412" s="4">
        <v>1.53E-09</v>
      </c>
      <c r="N412" s="4">
        <v>1.24460848836</v>
      </c>
      <c r="O412" s="4">
        <v>29826.3063546732</v>
      </c>
      <c r="P412">
        <f t="shared" si="188"/>
        <v>1.4993536311801589E-09</v>
      </c>
      <c r="BP412" s="4">
        <v>7.7E-10</v>
      </c>
      <c r="BQ412" s="4">
        <v>0.4666517878</v>
      </c>
      <c r="BR412" s="4">
        <v>16207.886271502</v>
      </c>
      <c r="BS412">
        <f t="shared" si="189"/>
        <v>7.680748656016066E-10</v>
      </c>
      <c r="CT412" s="4">
        <v>9.3E-10</v>
      </c>
      <c r="CU412" s="4">
        <v>4.54014016637</v>
      </c>
      <c r="CV412" s="4">
        <v>36.6967470393</v>
      </c>
      <c r="CW412">
        <f t="shared" si="184"/>
        <v>9.299994306729876E-10</v>
      </c>
      <c r="CX412">
        <f t="shared" si="185"/>
        <v>9.299994124610197E-10</v>
      </c>
      <c r="CY412">
        <f t="shared" si="186"/>
        <v>9.299994124610111E-10</v>
      </c>
      <c r="CZ412">
        <f t="shared" si="187"/>
        <v>9.299994124610111E-10</v>
      </c>
      <c r="GL412" s="4">
        <v>4.234E-08</v>
      </c>
      <c r="GM412" s="4">
        <v>5.25112033465</v>
      </c>
      <c r="GN412" s="4">
        <v>194.2885149114</v>
      </c>
      <c r="GO412">
        <f t="shared" si="190"/>
        <v>-4.1329029252382226E-08</v>
      </c>
      <c r="GP412">
        <f t="shared" si="191"/>
        <v>-4.132817408856889E-08</v>
      </c>
      <c r="GQ412">
        <f t="shared" si="192"/>
        <v>-4.132817408816303E-08</v>
      </c>
      <c r="GR412">
        <f t="shared" si="193"/>
        <v>-4.132817408816303E-08</v>
      </c>
    </row>
    <row r="413" spans="13:200" ht="12.75">
      <c r="M413" s="4">
        <v>1.5E-09</v>
      </c>
      <c r="N413" s="4">
        <v>3.12999753018</v>
      </c>
      <c r="O413" s="4">
        <v>799.8211251654</v>
      </c>
      <c r="P413">
        <f t="shared" si="188"/>
        <v>8.369152955436787E-10</v>
      </c>
      <c r="BP413" s="4">
        <v>8.1E-10</v>
      </c>
      <c r="BQ413" s="4">
        <v>4.10452219483</v>
      </c>
      <c r="BR413" s="4">
        <v>161710.618786232</v>
      </c>
      <c r="BS413">
        <f t="shared" si="189"/>
        <v>-4.727640229301952E-10</v>
      </c>
      <c r="CT413" s="4">
        <v>1.09E-09</v>
      </c>
      <c r="CU413" s="4">
        <v>1.533275859</v>
      </c>
      <c r="CV413" s="4">
        <v>419.7452763061</v>
      </c>
      <c r="CW413">
        <f t="shared" si="184"/>
        <v>4.581465960603834E-10</v>
      </c>
      <c r="CX413">
        <f t="shared" si="185"/>
        <v>4.579479499591371E-10</v>
      </c>
      <c r="CY413">
        <f t="shared" si="186"/>
        <v>4.5794794986467793E-10</v>
      </c>
      <c r="CZ413">
        <f t="shared" si="187"/>
        <v>4.5794794986467793E-10</v>
      </c>
      <c r="GL413" s="4">
        <v>3.451E-08</v>
      </c>
      <c r="GM413" s="4">
        <v>2.97409317928</v>
      </c>
      <c r="GN413" s="4">
        <v>499.6346843041</v>
      </c>
      <c r="GO413">
        <f t="shared" si="190"/>
        <v>-1.7032422658600458E-08</v>
      </c>
      <c r="GP413">
        <f t="shared" si="191"/>
        <v>-1.7025246948450655E-08</v>
      </c>
      <c r="GQ413">
        <f t="shared" si="192"/>
        <v>-1.7025246945038005E-08</v>
      </c>
      <c r="GR413">
        <f t="shared" si="193"/>
        <v>-1.7025246945038005E-08</v>
      </c>
    </row>
    <row r="414" spans="13:200" ht="12.75">
      <c r="M414" s="4">
        <v>1.75E-09</v>
      </c>
      <c r="N414" s="4">
        <v>4.55671604437</v>
      </c>
      <c r="O414" s="4">
        <v>239424.390254352</v>
      </c>
      <c r="P414">
        <f t="shared" si="188"/>
        <v>-1.595749731826628E-09</v>
      </c>
      <c r="BP414" s="4">
        <v>6.7E-10</v>
      </c>
      <c r="BQ414" s="4">
        <v>3.83840630887</v>
      </c>
      <c r="BR414" s="4">
        <v>6262.7205305926</v>
      </c>
      <c r="BS414">
        <f t="shared" si="189"/>
        <v>3.4473166853134527E-10</v>
      </c>
      <c r="CT414" s="4">
        <v>9.4E-10</v>
      </c>
      <c r="CU414" s="4">
        <v>4.21870300178</v>
      </c>
      <c r="CV414" s="4">
        <v>1024.217839968</v>
      </c>
      <c r="CW414">
        <f t="shared" si="184"/>
        <v>-6.674458042455232E-10</v>
      </c>
      <c r="CX414">
        <f t="shared" si="185"/>
        <v>-6.677700986299533E-10</v>
      </c>
      <c r="CY414">
        <f t="shared" si="186"/>
        <v>-6.677700987839884E-10</v>
      </c>
      <c r="CZ414">
        <f t="shared" si="187"/>
        <v>-6.677700987839884E-10</v>
      </c>
      <c r="GL414" s="4">
        <v>4.796E-08</v>
      </c>
      <c r="GM414" s="4">
        <v>6.21059766333</v>
      </c>
      <c r="GN414" s="4">
        <v>491.8185618877</v>
      </c>
      <c r="GO414">
        <f t="shared" si="190"/>
        <v>1.4488203314415716E-08</v>
      </c>
      <c r="GP414">
        <f t="shared" si="191"/>
        <v>1.4477444103643364E-08</v>
      </c>
      <c r="GQ414">
        <f t="shared" si="192"/>
        <v>1.4477444098528463E-08</v>
      </c>
      <c r="GR414">
        <f t="shared" si="193"/>
        <v>1.4477444098528463E-08</v>
      </c>
    </row>
    <row r="415" spans="13:200" ht="12.75">
      <c r="M415" s="4">
        <v>1.92E-09</v>
      </c>
      <c r="N415" s="4">
        <v>1.33928820063</v>
      </c>
      <c r="O415" s="4">
        <v>394.6258850592</v>
      </c>
      <c r="P415">
        <f t="shared" si="188"/>
        <v>2.465375370274134E-10</v>
      </c>
      <c r="BP415" s="4">
        <v>7.1E-10</v>
      </c>
      <c r="BQ415" s="4">
        <v>3.91415523291</v>
      </c>
      <c r="BR415" s="4">
        <v>7875.6718636242</v>
      </c>
      <c r="BS415">
        <f t="shared" si="189"/>
        <v>1.4152804787045864E-10</v>
      </c>
      <c r="CT415" s="4">
        <v>1.09E-09</v>
      </c>
      <c r="CU415" s="4">
        <v>2.15905156247</v>
      </c>
      <c r="CV415" s="4">
        <v>289.5651667136</v>
      </c>
      <c r="CW415">
        <f t="shared" si="184"/>
        <v>-5.513384633222009E-10</v>
      </c>
      <c r="CX415">
        <f t="shared" si="185"/>
        <v>-5.514687336649926E-10</v>
      </c>
      <c r="CY415">
        <f t="shared" si="186"/>
        <v>-5.514687337265605E-10</v>
      </c>
      <c r="CZ415">
        <f t="shared" si="187"/>
        <v>-5.514687337265605E-10</v>
      </c>
      <c r="GL415" s="4">
        <v>3.639E-08</v>
      </c>
      <c r="GM415" s="4">
        <v>1.25605018211</v>
      </c>
      <c r="GN415" s="4">
        <v>2603.2082428344</v>
      </c>
      <c r="GO415">
        <f t="shared" si="190"/>
        <v>2.807270640059565E-09</v>
      </c>
      <c r="GP415">
        <f t="shared" si="191"/>
        <v>2.7620771938322837E-09</v>
      </c>
      <c r="GQ415">
        <f t="shared" si="192"/>
        <v>2.7620771724476114E-09</v>
      </c>
      <c r="GR415">
        <f t="shared" si="193"/>
        <v>2.7620771724476114E-09</v>
      </c>
    </row>
    <row r="416" spans="13:200" ht="12.75">
      <c r="M416" s="4">
        <v>1.49E-09</v>
      </c>
      <c r="N416" s="4">
        <v>2.65697593276</v>
      </c>
      <c r="O416" s="4">
        <v>21.335640467</v>
      </c>
      <c r="P416">
        <f t="shared" si="188"/>
        <v>-7.546164221643892E-11</v>
      </c>
      <c r="BP416" s="4">
        <v>8.1E-10</v>
      </c>
      <c r="BQ416" s="4">
        <v>0.91938383237</v>
      </c>
      <c r="BR416" s="4">
        <v>74.78159856729998</v>
      </c>
      <c r="BS416">
        <f t="shared" si="189"/>
        <v>7.4021023511403E-10</v>
      </c>
      <c r="CT416" s="4">
        <v>1.04E-09</v>
      </c>
      <c r="CU416" s="4">
        <v>0.20665642552</v>
      </c>
      <c r="CV416" s="4">
        <v>564.8550553158</v>
      </c>
      <c r="CW416">
        <f t="shared" si="184"/>
        <v>6.233869434770515E-10</v>
      </c>
      <c r="CX416">
        <f t="shared" si="185"/>
        <v>6.231619324160509E-10</v>
      </c>
      <c r="CY416">
        <f t="shared" si="186"/>
        <v>6.231619323092756E-10</v>
      </c>
      <c r="CZ416">
        <f t="shared" si="187"/>
        <v>6.231619323092756E-10</v>
      </c>
      <c r="GL416" s="4">
        <v>4.646E-08</v>
      </c>
      <c r="GM416" s="4">
        <v>5.71392540144</v>
      </c>
      <c r="GN416" s="4">
        <v>321.7603115182</v>
      </c>
      <c r="GO416">
        <f t="shared" si="190"/>
        <v>2.88618578328915E-09</v>
      </c>
      <c r="GP416">
        <f t="shared" si="191"/>
        <v>2.8933246586400023E-09</v>
      </c>
      <c r="GQ416">
        <f t="shared" si="192"/>
        <v>2.8933246620349373E-09</v>
      </c>
      <c r="GR416">
        <f t="shared" si="193"/>
        <v>2.8933246620349373E-09</v>
      </c>
    </row>
    <row r="417" spans="13:200" ht="12.75">
      <c r="M417" s="4">
        <v>1.46E-09</v>
      </c>
      <c r="N417" s="4">
        <v>5.58021191726</v>
      </c>
      <c r="O417" s="4">
        <v>412.3710968744</v>
      </c>
      <c r="P417">
        <f t="shared" si="188"/>
        <v>8.731545750637867E-10</v>
      </c>
      <c r="BP417" s="4">
        <v>8.3E-10</v>
      </c>
      <c r="BQ417" s="4">
        <v>4.69916218791</v>
      </c>
      <c r="BR417" s="4">
        <v>23006.4259925863</v>
      </c>
      <c r="BS417">
        <f t="shared" si="189"/>
        <v>-3.7345633421263695E-10</v>
      </c>
      <c r="CT417" s="4">
        <v>8.1E-10</v>
      </c>
      <c r="CU417" s="4">
        <v>1.89134135215</v>
      </c>
      <c r="CV417" s="4">
        <v>36.6003788197</v>
      </c>
      <c r="CW417">
        <f t="shared" si="184"/>
        <v>-2.456927975565303E-10</v>
      </c>
      <c r="CX417">
        <f t="shared" si="185"/>
        <v>-2.457063142595039E-10</v>
      </c>
      <c r="CY417">
        <f t="shared" si="186"/>
        <v>-2.4570631426595335E-10</v>
      </c>
      <c r="CZ417">
        <f t="shared" si="187"/>
        <v>-2.4570631426595335E-10</v>
      </c>
      <c r="GL417" s="4">
        <v>3.702E-08</v>
      </c>
      <c r="GM417" s="4">
        <v>2.08952561657</v>
      </c>
      <c r="GN417" s="4">
        <v>491.036664595</v>
      </c>
      <c r="GO417">
        <f t="shared" si="190"/>
        <v>2.3869742807417443E-08</v>
      </c>
      <c r="GP417">
        <f t="shared" si="191"/>
        <v>2.3876390484212628E-08</v>
      </c>
      <c r="GQ417">
        <f t="shared" si="192"/>
        <v>2.387639048736465E-08</v>
      </c>
      <c r="GR417">
        <f t="shared" si="193"/>
        <v>2.387639048736465E-08</v>
      </c>
    </row>
    <row r="418" spans="13:200" ht="12.75">
      <c r="M418" s="4">
        <v>1.56E-09</v>
      </c>
      <c r="N418" s="4">
        <v>3.75650175503</v>
      </c>
      <c r="O418" s="4">
        <v>12323.4230960088</v>
      </c>
      <c r="P418">
        <f t="shared" si="188"/>
        <v>-9.716892992050193E-11</v>
      </c>
      <c r="BP418" s="4">
        <v>6.3E-10</v>
      </c>
      <c r="BQ418" s="4">
        <v>2.32556465878</v>
      </c>
      <c r="BR418" s="4">
        <v>6279.1945146334</v>
      </c>
      <c r="BS418">
        <f t="shared" si="189"/>
        <v>-4.582870199273175E-10</v>
      </c>
      <c r="CT418" s="4">
        <v>8E-10</v>
      </c>
      <c r="CU418" s="4">
        <v>4.38832594589</v>
      </c>
      <c r="CV418" s="4">
        <v>10137.0194749354</v>
      </c>
      <c r="CW418">
        <f t="shared" si="184"/>
        <v>5.927689381617344E-10</v>
      </c>
      <c r="CX418">
        <f t="shared" si="185"/>
        <v>5.95367731269345E-10</v>
      </c>
      <c r="CY418">
        <f t="shared" si="186"/>
        <v>5.953677324979398E-10</v>
      </c>
      <c r="CZ418">
        <f t="shared" si="187"/>
        <v>5.953677324979398E-10</v>
      </c>
      <c r="GL418" s="4">
        <v>3.672E-08</v>
      </c>
      <c r="GM418" s="4">
        <v>2.87489628704</v>
      </c>
      <c r="GN418" s="4">
        <v>497.49582029</v>
      </c>
      <c r="GO418">
        <f t="shared" si="190"/>
        <v>3.5589691123783304E-08</v>
      </c>
      <c r="GP418">
        <f t="shared" si="191"/>
        <v>3.5591842134364566E-08</v>
      </c>
      <c r="GQ418">
        <f t="shared" si="192"/>
        <v>3.559184213538729E-08</v>
      </c>
      <c r="GR418">
        <f t="shared" si="193"/>
        <v>3.559184213538729E-08</v>
      </c>
    </row>
    <row r="419" spans="13:200" ht="12.75">
      <c r="M419" s="4">
        <v>1.43E-09</v>
      </c>
      <c r="N419" s="4">
        <v>3.75708566606</v>
      </c>
      <c r="O419" s="4">
        <v>58864.5439181463</v>
      </c>
      <c r="P419">
        <f t="shared" si="188"/>
        <v>-1.4217446207867673E-09</v>
      </c>
      <c r="BP419" s="4">
        <v>6.5E-10</v>
      </c>
      <c r="BQ419" s="4">
        <v>5.41938745446</v>
      </c>
      <c r="BR419" s="4">
        <v>28628.3362260996</v>
      </c>
      <c r="BS419">
        <f t="shared" si="189"/>
        <v>5.335007734429431E-10</v>
      </c>
      <c r="CT419" s="4">
        <v>8E-10</v>
      </c>
      <c r="CU419" s="4">
        <v>1.73940577376</v>
      </c>
      <c r="CV419" s="4">
        <v>39.5056337615</v>
      </c>
      <c r="CW419">
        <f t="shared" si="184"/>
        <v>7.922041951991942E-10</v>
      </c>
      <c r="CX419">
        <f t="shared" si="185"/>
        <v>7.922020891044545E-10</v>
      </c>
      <c r="CY419">
        <f t="shared" si="186"/>
        <v>7.922020891034538E-10</v>
      </c>
      <c r="CZ419">
        <f t="shared" si="187"/>
        <v>7.922020891034538E-10</v>
      </c>
      <c r="GL419" s="4">
        <v>3.965E-08</v>
      </c>
      <c r="GM419" s="4">
        <v>1.0548498824</v>
      </c>
      <c r="GN419" s="4">
        <v>75.7448064138</v>
      </c>
      <c r="GO419">
        <f t="shared" si="190"/>
        <v>-5.305346971405215E-09</v>
      </c>
      <c r="GP419">
        <f t="shared" si="191"/>
        <v>-5.306771043135179E-09</v>
      </c>
      <c r="GQ419">
        <f t="shared" si="192"/>
        <v>-5.306771043809716E-09</v>
      </c>
      <c r="GR419">
        <f t="shared" si="193"/>
        <v>-5.306771043809716E-09</v>
      </c>
    </row>
    <row r="420" spans="13:200" ht="12.75">
      <c r="M420" s="4">
        <v>1.43E-09</v>
      </c>
      <c r="N420" s="4">
        <v>3.28248547724</v>
      </c>
      <c r="O420" s="4">
        <v>29.8214381488</v>
      </c>
      <c r="P420">
        <f t="shared" si="188"/>
        <v>-1.3502845994402393E-09</v>
      </c>
      <c r="BP420" s="4">
        <v>6.5E-10</v>
      </c>
      <c r="BQ420" s="4">
        <v>3.02336771694</v>
      </c>
      <c r="BR420" s="4">
        <v>5959.570433334</v>
      </c>
      <c r="BS420">
        <f t="shared" si="189"/>
        <v>-2.736803968135248E-10</v>
      </c>
      <c r="CT420" s="4">
        <v>8.4E-10</v>
      </c>
      <c r="CU420" s="4">
        <v>0.81316746605</v>
      </c>
      <c r="CV420" s="4">
        <v>170.7126416753</v>
      </c>
      <c r="CW420">
        <f t="shared" si="184"/>
        <v>1.3623988155912153E-10</v>
      </c>
      <c r="CX420">
        <f t="shared" si="185"/>
        <v>1.3617217682735563E-10</v>
      </c>
      <c r="CY420">
        <f t="shared" si="186"/>
        <v>1.3617217679531616E-10</v>
      </c>
      <c r="CZ420">
        <f t="shared" si="187"/>
        <v>1.3617217679531616E-10</v>
      </c>
      <c r="GL420" s="4">
        <v>3.416E-08</v>
      </c>
      <c r="GM420" s="4">
        <v>0.68584132933</v>
      </c>
      <c r="GN420" s="4">
        <v>305.0855369618</v>
      </c>
      <c r="GO420">
        <f t="shared" si="190"/>
        <v>-1.6382216671146357E-08</v>
      </c>
      <c r="GP420">
        <f t="shared" si="191"/>
        <v>-1.6386592195101386E-08</v>
      </c>
      <c r="GQ420">
        <f t="shared" si="192"/>
        <v>-1.6386592197173175E-08</v>
      </c>
      <c r="GR420">
        <f t="shared" si="193"/>
        <v>-1.6386592197173175E-08</v>
      </c>
    </row>
    <row r="421" spans="13:200" ht="12.75">
      <c r="M421" s="4">
        <v>1.44E-09</v>
      </c>
      <c r="N421" s="4">
        <v>1.07862546598</v>
      </c>
      <c r="O421" s="4">
        <v>1265.5674786264</v>
      </c>
      <c r="P421">
        <f t="shared" si="188"/>
        <v>7.343361181460529E-10</v>
      </c>
      <c r="BP421" s="4">
        <v>6.4E-10</v>
      </c>
      <c r="BQ421" s="4">
        <v>3.3103319837</v>
      </c>
      <c r="BR421" s="4">
        <v>2636.725472637</v>
      </c>
      <c r="BS421">
        <f t="shared" si="189"/>
        <v>-5.50216319773923E-10</v>
      </c>
      <c r="CT421" s="4">
        <v>9E-10</v>
      </c>
      <c r="CU421" s="4">
        <v>0.60145818457</v>
      </c>
      <c r="CV421" s="4">
        <v>36.7604375141</v>
      </c>
      <c r="CW421">
        <f t="shared" si="184"/>
        <v>-2.340567133768303E-10</v>
      </c>
      <c r="CX421">
        <f t="shared" si="185"/>
        <v>-2.340414279512854E-10</v>
      </c>
      <c r="CY421">
        <f t="shared" si="186"/>
        <v>-2.3404142794402373E-10</v>
      </c>
      <c r="CZ421">
        <f t="shared" si="187"/>
        <v>-2.3404142794402373E-10</v>
      </c>
      <c r="GL421" s="4">
        <v>4.513E-08</v>
      </c>
      <c r="GM421" s="4">
        <v>4.3892700249</v>
      </c>
      <c r="GN421" s="4">
        <v>425.1137181677</v>
      </c>
      <c r="GO421">
        <f t="shared" si="190"/>
        <v>-4.17936406717709E-08</v>
      </c>
      <c r="GP421">
        <f t="shared" si="191"/>
        <v>-4.1790175867636645E-08</v>
      </c>
      <c r="GQ421">
        <f t="shared" si="192"/>
        <v>-4.1790175865986314E-08</v>
      </c>
      <c r="GR421">
        <f t="shared" si="193"/>
        <v>-4.1790175865986314E-08</v>
      </c>
    </row>
    <row r="422" spans="13:200" ht="12.75">
      <c r="M422" s="4">
        <v>1.48E-09</v>
      </c>
      <c r="N422" s="4">
        <v>0.23389236655</v>
      </c>
      <c r="O422" s="4">
        <v>10021.8372800994</v>
      </c>
      <c r="P422">
        <f t="shared" si="188"/>
        <v>1.1555494147521469E-09</v>
      </c>
      <c r="BP422" s="4">
        <v>6.4E-10</v>
      </c>
      <c r="BQ422" s="4">
        <v>0.18375587519</v>
      </c>
      <c r="BR422" s="4">
        <v>1066.49547719</v>
      </c>
      <c r="BS422">
        <f t="shared" si="189"/>
        <v>3.639360383741125E-10</v>
      </c>
      <c r="CT422" s="4">
        <v>7.4E-10</v>
      </c>
      <c r="CU422" s="4">
        <v>4.92511651321</v>
      </c>
      <c r="CV422" s="4">
        <v>1549.4553869377</v>
      </c>
      <c r="CW422">
        <f t="shared" si="184"/>
        <v>7.399218165436982E-10</v>
      </c>
      <c r="CX422">
        <f t="shared" si="185"/>
        <v>7.399136384742977E-10</v>
      </c>
      <c r="CY422">
        <f t="shared" si="186"/>
        <v>7.399136384703289E-10</v>
      </c>
      <c r="CZ422">
        <f t="shared" si="187"/>
        <v>7.399136384703289E-10</v>
      </c>
      <c r="GL422" s="4">
        <v>3.853E-08</v>
      </c>
      <c r="GM422" s="4">
        <v>0.61321572401</v>
      </c>
      <c r="GN422" s="4">
        <v>12526.5341916367</v>
      </c>
      <c r="GO422">
        <f t="shared" si="190"/>
        <v>2.1448811979437268E-08</v>
      </c>
      <c r="GP422">
        <f t="shared" si="191"/>
        <v>2.164026979114702E-08</v>
      </c>
      <c r="GQ422">
        <f t="shared" si="192"/>
        <v>2.1640269882071025E-08</v>
      </c>
      <c r="GR422">
        <f t="shared" si="193"/>
        <v>2.1640269882071025E-08</v>
      </c>
    </row>
    <row r="423" spans="13:200" ht="12.75">
      <c r="M423" s="4">
        <v>1.93E-09</v>
      </c>
      <c r="N423" s="4">
        <v>5.92751083086</v>
      </c>
      <c r="O423" s="4">
        <v>40879.4405046438</v>
      </c>
      <c r="P423">
        <f t="shared" si="188"/>
        <v>-3.212581401684087E-10</v>
      </c>
      <c r="BP423" s="4">
        <v>8E-10</v>
      </c>
      <c r="BQ423" s="4">
        <v>5.81239171612</v>
      </c>
      <c r="BR423" s="4">
        <v>12341.8069042809</v>
      </c>
      <c r="BS423">
        <f t="shared" si="189"/>
        <v>3.377646547160441E-10</v>
      </c>
      <c r="CT423" s="4">
        <v>7.2E-10</v>
      </c>
      <c r="CU423" s="4">
        <v>5.06852406179</v>
      </c>
      <c r="CV423" s="4">
        <v>249.9476583675</v>
      </c>
      <c r="CW423">
        <f t="shared" si="184"/>
        <v>-6.511575484971694E-10</v>
      </c>
      <c r="CX423">
        <f t="shared" si="185"/>
        <v>-6.511942873588098E-10</v>
      </c>
      <c r="CY423">
        <f t="shared" si="186"/>
        <v>-6.511942873762696E-10</v>
      </c>
      <c r="CZ423">
        <f t="shared" si="187"/>
        <v>-6.511942873762696E-10</v>
      </c>
      <c r="GL423" s="4">
        <v>3.788E-08</v>
      </c>
      <c r="GM423" s="4">
        <v>3.3222199584</v>
      </c>
      <c r="GN423" s="4">
        <v>3140.0127549298</v>
      </c>
      <c r="GO423">
        <f t="shared" si="190"/>
        <v>-2.681112903501195E-08</v>
      </c>
      <c r="GP423">
        <f t="shared" si="191"/>
        <v>-2.6851302389680542E-08</v>
      </c>
      <c r="GQ423">
        <f t="shared" si="192"/>
        <v>-2.685130240873232E-08</v>
      </c>
      <c r="GR423">
        <f t="shared" si="193"/>
        <v>-2.685130240873232E-08</v>
      </c>
    </row>
    <row r="424" spans="13:200" ht="12.75">
      <c r="M424" s="4">
        <v>1.4E-09</v>
      </c>
      <c r="N424" s="4">
        <v>4.97612440269</v>
      </c>
      <c r="O424" s="4">
        <v>158.9435177832</v>
      </c>
      <c r="P424">
        <f t="shared" si="188"/>
        <v>-1.2396522414870877E-09</v>
      </c>
      <c r="BP424" s="4">
        <v>6.6E-10</v>
      </c>
      <c r="BQ424" s="4">
        <v>2.15105504851</v>
      </c>
      <c r="BR424" s="4">
        <v>38.0276726358</v>
      </c>
      <c r="BS424">
        <f t="shared" si="189"/>
        <v>5.881356553336922E-10</v>
      </c>
      <c r="GL424" s="4">
        <v>3.781E-08</v>
      </c>
      <c r="GM424" s="4">
        <v>5.58125317044</v>
      </c>
      <c r="GN424" s="4">
        <v>1652.5481611563</v>
      </c>
      <c r="GO424">
        <f t="shared" si="190"/>
        <v>2.087585931960624E-08</v>
      </c>
      <c r="GP424">
        <f t="shared" si="191"/>
        <v>2.08509262409909E-08</v>
      </c>
      <c r="GQ424">
        <f t="shared" si="192"/>
        <v>2.0850926229114745E-08</v>
      </c>
      <c r="GR424">
        <f t="shared" si="193"/>
        <v>2.0850926229114745E-08</v>
      </c>
    </row>
    <row r="425" spans="13:200" ht="12.75">
      <c r="M425" s="4">
        <v>1.48E-09</v>
      </c>
      <c r="N425" s="4">
        <v>2.61640453469</v>
      </c>
      <c r="O425" s="4">
        <v>17157.0618804718</v>
      </c>
      <c r="P425">
        <f t="shared" si="188"/>
        <v>7.008428135087447E-10</v>
      </c>
      <c r="BP425" s="4">
        <v>6.2E-10</v>
      </c>
      <c r="BQ425" s="4">
        <v>2.43313614978</v>
      </c>
      <c r="BR425" s="4">
        <v>10138.1095169486</v>
      </c>
      <c r="BS425">
        <f t="shared" si="189"/>
        <v>-5.398049376797584E-10</v>
      </c>
      <c r="GL425" s="4">
        <v>3.903E-08</v>
      </c>
      <c r="GM425" s="4">
        <v>5.31609723466</v>
      </c>
      <c r="GN425" s="4">
        <v>408.1783111804</v>
      </c>
      <c r="GO425">
        <f t="shared" si="190"/>
        <v>2.3276912163650067E-08</v>
      </c>
      <c r="GP425">
        <f t="shared" si="191"/>
        <v>2.3283030441521886E-08</v>
      </c>
      <c r="GQ425">
        <f t="shared" si="192"/>
        <v>2.3283030444427838E-08</v>
      </c>
      <c r="GR425">
        <f t="shared" si="193"/>
        <v>2.3283030444427838E-08</v>
      </c>
    </row>
    <row r="426" spans="13:200" ht="12.75">
      <c r="M426" s="4">
        <v>1.41E-09</v>
      </c>
      <c r="N426" s="4">
        <v>3.66871308723</v>
      </c>
      <c r="O426" s="4">
        <v>26084.0218062162</v>
      </c>
      <c r="P426">
        <f t="shared" si="188"/>
        <v>1.2446284428184343E-09</v>
      </c>
      <c r="BP426" s="4">
        <v>6E-10</v>
      </c>
      <c r="BQ426" s="4">
        <v>3.1615390647</v>
      </c>
      <c r="BR426" s="4">
        <v>5490.300961524001</v>
      </c>
      <c r="BS426">
        <f t="shared" si="189"/>
        <v>2.4642395137427547E-10</v>
      </c>
      <c r="GL426" s="4">
        <v>3.945E-08</v>
      </c>
      <c r="GM426" s="4">
        <v>3.60558877407</v>
      </c>
      <c r="GN426" s="4">
        <v>1589.0728952838</v>
      </c>
      <c r="GO426">
        <f t="shared" si="190"/>
        <v>-2.2412436544300254E-08</v>
      </c>
      <c r="GP426">
        <f t="shared" si="191"/>
        <v>-2.2387745763671508E-08</v>
      </c>
      <c r="GQ426">
        <f t="shared" si="192"/>
        <v>-2.238774575191365E-08</v>
      </c>
      <c r="GR426">
        <f t="shared" si="193"/>
        <v>-2.238774575191365E-08</v>
      </c>
    </row>
    <row r="427" spans="13:200" ht="12.75">
      <c r="M427" s="4">
        <v>1.47E-09</v>
      </c>
      <c r="N427" s="4">
        <v>5.09968173403</v>
      </c>
      <c r="O427" s="4">
        <v>661.2329267809997</v>
      </c>
      <c r="P427">
        <f t="shared" si="188"/>
        <v>1.294897173999574E-09</v>
      </c>
      <c r="BP427" s="4">
        <v>6.9E-10</v>
      </c>
      <c r="BQ427" s="4">
        <v>0.30764736334</v>
      </c>
      <c r="BR427" s="4">
        <v>7018.9523635232</v>
      </c>
      <c r="BS427">
        <f t="shared" si="189"/>
        <v>-6.246188195293513E-10</v>
      </c>
      <c r="GL427" s="4">
        <v>4.084E-08</v>
      </c>
      <c r="GM427" s="4">
        <v>0.83813879869</v>
      </c>
      <c r="GN427" s="4">
        <v>52.3601296394</v>
      </c>
      <c r="GO427">
        <f t="shared" si="190"/>
        <v>-4.000779857123014E-08</v>
      </c>
      <c r="GP427">
        <f t="shared" si="191"/>
        <v>-4.0007593060076E-08</v>
      </c>
      <c r="GQ427">
        <f t="shared" si="192"/>
        <v>-4.0007593059978075E-08</v>
      </c>
      <c r="GR427">
        <f t="shared" si="193"/>
        <v>-4.0007593059978075E-08</v>
      </c>
    </row>
    <row r="428" spans="13:200" ht="12.75">
      <c r="M428" s="4">
        <v>1.46E-09</v>
      </c>
      <c r="N428" s="4">
        <v>4.96885605695</v>
      </c>
      <c r="O428" s="4">
        <v>57375.8019008462</v>
      </c>
      <c r="P428">
        <f t="shared" si="188"/>
        <v>4.936066941101575E-10</v>
      </c>
      <c r="BP428" s="4">
        <v>6.8E-10</v>
      </c>
      <c r="BQ428" s="4">
        <v>2.24442548639</v>
      </c>
      <c r="BR428" s="4">
        <v>24383.0791084414</v>
      </c>
      <c r="BS428">
        <f t="shared" si="189"/>
        <v>-6.777668870723912E-10</v>
      </c>
      <c r="GL428" s="4">
        <v>4.084E-08</v>
      </c>
      <c r="GM428" s="4">
        <v>3.50290269471</v>
      </c>
      <c r="GN428" s="4">
        <v>23.9059416362</v>
      </c>
      <c r="GO428">
        <f t="shared" si="190"/>
        <v>2.974341097400972E-08</v>
      </c>
      <c r="GP428">
        <f t="shared" si="191"/>
        <v>2.974373109128481E-08</v>
      </c>
      <c r="GQ428">
        <f t="shared" si="192"/>
        <v>2.9743731091436735E-08</v>
      </c>
      <c r="GR428">
        <f t="shared" si="193"/>
        <v>2.9743731091436735E-08</v>
      </c>
    </row>
    <row r="429" spans="13:200" ht="12.75">
      <c r="M429" s="4">
        <v>1.42E-09</v>
      </c>
      <c r="N429" s="4">
        <v>0.78678347839</v>
      </c>
      <c r="O429" s="4">
        <v>12779.4507954208</v>
      </c>
      <c r="P429">
        <f t="shared" si="188"/>
        <v>7.070561468810064E-10</v>
      </c>
      <c r="BP429" s="4">
        <v>7.8E-10</v>
      </c>
      <c r="BQ429" s="4">
        <v>1.39649386463</v>
      </c>
      <c r="BR429" s="4">
        <v>9411.464615087196</v>
      </c>
      <c r="BS429">
        <f t="shared" si="189"/>
        <v>-6.985806450483615E-10</v>
      </c>
      <c r="GL429" s="4">
        <v>3.694E-08</v>
      </c>
      <c r="GM429" s="4">
        <v>1.03218855688</v>
      </c>
      <c r="GN429" s="4">
        <v>481.4754370394</v>
      </c>
      <c r="GO429">
        <f t="shared" si="190"/>
        <v>2.2883938739425754E-08</v>
      </c>
      <c r="GP429">
        <f t="shared" si="191"/>
        <v>2.28906185446601E-08</v>
      </c>
      <c r="GQ429">
        <f t="shared" si="192"/>
        <v>2.289061854783754E-08</v>
      </c>
      <c r="GR429">
        <f t="shared" si="193"/>
        <v>2.289061854783754E-08</v>
      </c>
    </row>
    <row r="430" spans="13:200" ht="12.75">
      <c r="M430" s="4">
        <v>1.34E-09</v>
      </c>
      <c r="N430" s="4">
        <v>4.79432636012</v>
      </c>
      <c r="O430" s="4">
        <v>111.1866422876</v>
      </c>
      <c r="P430">
        <f t="shared" si="188"/>
        <v>4.236529980777275E-10</v>
      </c>
      <c r="BP430" s="4">
        <v>6.3E-10</v>
      </c>
      <c r="BQ430" s="4">
        <v>0.72976362625</v>
      </c>
      <c r="BR430" s="4">
        <v>6286.9571853494</v>
      </c>
      <c r="BS430">
        <f t="shared" si="189"/>
        <v>-6.26343795918647E-10</v>
      </c>
      <c r="GL430" s="4">
        <v>3.636E-08</v>
      </c>
      <c r="GM430" s="4">
        <v>5.31068934607</v>
      </c>
      <c r="GN430" s="4">
        <v>141.4864422873</v>
      </c>
      <c r="GO430">
        <f t="shared" si="190"/>
        <v>-1.0604587244186483E-08</v>
      </c>
      <c r="GP430">
        <f t="shared" si="191"/>
        <v>-1.0606941695311352E-08</v>
      </c>
      <c r="GQ430">
        <f t="shared" si="192"/>
        <v>-1.0606941696434246E-08</v>
      </c>
      <c r="GR430">
        <f t="shared" si="193"/>
        <v>-1.0606941696434246E-08</v>
      </c>
    </row>
    <row r="431" spans="13:200" ht="12.75">
      <c r="M431" s="4">
        <v>1.4E-09</v>
      </c>
      <c r="N431" s="4">
        <v>1.27748013377</v>
      </c>
      <c r="O431" s="4">
        <v>107.6635239386</v>
      </c>
      <c r="P431">
        <f t="shared" si="188"/>
        <v>9.914494040626897E-10</v>
      </c>
      <c r="BP431" s="4">
        <v>7.3E-10</v>
      </c>
      <c r="BQ431" s="4">
        <v>4.95125917731</v>
      </c>
      <c r="BR431" s="4">
        <v>6453.7487206106</v>
      </c>
      <c r="BS431">
        <f t="shared" si="189"/>
        <v>1.9761034125023626E-10</v>
      </c>
      <c r="GL431" s="4">
        <v>3.345E-08</v>
      </c>
      <c r="GM431" s="4">
        <v>3.94392179077</v>
      </c>
      <c r="GN431" s="4">
        <v>20389.9225294924</v>
      </c>
      <c r="GO431">
        <f t="shared" si="190"/>
        <v>2.9391084761429566E-08</v>
      </c>
      <c r="GP431">
        <f t="shared" si="191"/>
        <v>2.9233876030400584E-08</v>
      </c>
      <c r="GQ431">
        <f t="shared" si="192"/>
        <v>2.9233875955172173E-08</v>
      </c>
      <c r="GR431">
        <f t="shared" si="193"/>
        <v>2.9233875955172173E-08</v>
      </c>
    </row>
    <row r="432" spans="13:200" ht="12.75">
      <c r="M432" s="4">
        <v>1.69E-09</v>
      </c>
      <c r="N432" s="4">
        <v>2.74893543762</v>
      </c>
      <c r="O432" s="4">
        <v>26735.9452622132</v>
      </c>
      <c r="P432">
        <f t="shared" si="188"/>
        <v>1.3307316900364417E-09</v>
      </c>
      <c r="BP432" s="4">
        <v>7.8E-10</v>
      </c>
      <c r="BQ432" s="4">
        <v>0.32736023459</v>
      </c>
      <c r="BR432" s="4">
        <v>6528.9074962208</v>
      </c>
      <c r="BS432">
        <f t="shared" si="189"/>
        <v>-5.143827991590497E-10</v>
      </c>
      <c r="GL432" s="4">
        <v>4.639E-08</v>
      </c>
      <c r="GM432" s="4">
        <v>6.24618220184</v>
      </c>
      <c r="GN432" s="4">
        <v>821.3949958223</v>
      </c>
      <c r="GO432">
        <f t="shared" si="190"/>
        <v>1.8790323460915836E-08</v>
      </c>
      <c r="GP432">
        <f t="shared" si="191"/>
        <v>1.880699149220135E-08</v>
      </c>
      <c r="GQ432">
        <f t="shared" si="192"/>
        <v>1.8806991500107927E-08</v>
      </c>
      <c r="GR432">
        <f t="shared" si="193"/>
        <v>1.8806991500107927E-08</v>
      </c>
    </row>
    <row r="433" spans="13:200" ht="12.75">
      <c r="M433" s="4">
        <v>1.65E-09</v>
      </c>
      <c r="N433" s="4">
        <v>3.95288000638</v>
      </c>
      <c r="O433" s="4">
        <v>6357.8574485587</v>
      </c>
      <c r="P433">
        <f t="shared" si="188"/>
        <v>-2.6109367492110905E-10</v>
      </c>
      <c r="BP433" s="4">
        <v>5.9E-10</v>
      </c>
      <c r="BQ433" s="4">
        <v>4.95362151577</v>
      </c>
      <c r="BR433" s="4">
        <v>35707.7100829074</v>
      </c>
      <c r="BS433">
        <f t="shared" si="189"/>
        <v>-1.1376869409969926E-10</v>
      </c>
      <c r="GL433" s="4">
        <v>3.934E-08</v>
      </c>
      <c r="GM433" s="4">
        <v>0.26992234338</v>
      </c>
      <c r="GN433" s="4">
        <v>1655.5171065729</v>
      </c>
      <c r="GO433">
        <f t="shared" si="190"/>
        <v>7.936948605990298E-09</v>
      </c>
      <c r="GP433">
        <f t="shared" si="191"/>
        <v>7.967467490956282E-09</v>
      </c>
      <c r="GQ433">
        <f t="shared" si="192"/>
        <v>7.967467505462032E-09</v>
      </c>
      <c r="GR433">
        <f t="shared" si="193"/>
        <v>7.967467505462032E-09</v>
      </c>
    </row>
    <row r="434" spans="13:200" ht="12.75">
      <c r="M434" s="4">
        <v>1.83E-09</v>
      </c>
      <c r="N434" s="4">
        <v>5.43418358741</v>
      </c>
      <c r="O434" s="4">
        <v>369.6998159404</v>
      </c>
      <c r="P434">
        <f t="shared" si="188"/>
        <v>9.960295271700624E-10</v>
      </c>
      <c r="BP434" s="4">
        <v>7E-10</v>
      </c>
      <c r="BQ434" s="4">
        <v>2.37962727525</v>
      </c>
      <c r="BR434" s="4">
        <v>15508.6151232744</v>
      </c>
      <c r="BS434">
        <f t="shared" si="189"/>
        <v>-5.27798617402421E-10</v>
      </c>
      <c r="GL434" s="4">
        <v>4.431E-08</v>
      </c>
      <c r="GM434" s="4">
        <v>2.486474378</v>
      </c>
      <c r="GN434" s="4">
        <v>549.7284439425</v>
      </c>
      <c r="GO434">
        <f t="shared" si="190"/>
        <v>-4.3744080743297825E-08</v>
      </c>
      <c r="GP434">
        <f t="shared" si="191"/>
        <v>-4.3742222451957795E-08</v>
      </c>
      <c r="GQ434">
        <f t="shared" si="192"/>
        <v>-4.3742222451070356E-08</v>
      </c>
      <c r="GR434">
        <f t="shared" si="193"/>
        <v>-4.3742222451070356E-08</v>
      </c>
    </row>
    <row r="435" spans="13:200" ht="12.75">
      <c r="M435" s="4">
        <v>1.34E-09</v>
      </c>
      <c r="N435" s="4">
        <v>3.09132862833</v>
      </c>
      <c r="O435" s="4">
        <v>17.812522118</v>
      </c>
      <c r="P435">
        <f t="shared" si="188"/>
        <v>5.156886239059351E-10</v>
      </c>
      <c r="BP435" s="4">
        <v>7.3E-10</v>
      </c>
      <c r="BQ435" s="4">
        <v>1.35229143111</v>
      </c>
      <c r="BR435" s="4">
        <v>5327.4761083828</v>
      </c>
      <c r="BS435">
        <f t="shared" si="189"/>
        <v>2.0212129161027157E-10</v>
      </c>
      <c r="GL435" s="4">
        <v>4.168E-08</v>
      </c>
      <c r="GM435" s="4">
        <v>5.39993754642</v>
      </c>
      <c r="GN435" s="4">
        <v>236.5024616586</v>
      </c>
      <c r="GO435">
        <f t="shared" si="190"/>
        <v>-2.2235761553739678E-09</v>
      </c>
      <c r="GP435">
        <f t="shared" si="191"/>
        <v>-2.228285961000714E-09</v>
      </c>
      <c r="GQ435">
        <f t="shared" si="192"/>
        <v>-2.228285963243536E-09</v>
      </c>
      <c r="GR435">
        <f t="shared" si="193"/>
        <v>-2.228285963243536E-09</v>
      </c>
    </row>
    <row r="436" spans="13:200" ht="12.75">
      <c r="M436" s="4">
        <v>1.32E-09</v>
      </c>
      <c r="N436" s="4">
        <v>3.05633896779</v>
      </c>
      <c r="O436" s="4">
        <v>22490.9621214934</v>
      </c>
      <c r="P436">
        <f t="shared" si="188"/>
        <v>-3.333325872442226E-10</v>
      </c>
      <c r="BP436" s="4">
        <v>7.2E-10</v>
      </c>
      <c r="BQ436" s="4">
        <v>5.91833527334</v>
      </c>
      <c r="BR436" s="4">
        <v>10881.0995774812</v>
      </c>
      <c r="BS436">
        <f t="shared" si="189"/>
        <v>7.181240082867884E-10</v>
      </c>
      <c r="GL436" s="4">
        <v>4.02E-08</v>
      </c>
      <c r="GM436" s="4">
        <v>0.07393243012</v>
      </c>
      <c r="GN436" s="4">
        <v>52136.1887748022</v>
      </c>
      <c r="GO436">
        <f t="shared" si="190"/>
        <v>-3.758931514135915E-08</v>
      </c>
      <c r="GP436">
        <f t="shared" si="191"/>
        <v>-3.7933080303938965E-08</v>
      </c>
      <c r="GQ436">
        <f t="shared" si="192"/>
        <v>-3.7933080461196594E-08</v>
      </c>
      <c r="GR436">
        <f t="shared" si="193"/>
        <v>-3.7933080461196594E-08</v>
      </c>
    </row>
    <row r="437" spans="13:200" ht="12.75">
      <c r="M437" s="4">
        <v>1.34E-09</v>
      </c>
      <c r="N437" s="4">
        <v>4.09472795832</v>
      </c>
      <c r="O437" s="4">
        <v>6599.467719648</v>
      </c>
      <c r="P437">
        <f t="shared" si="188"/>
        <v>9.413349283375398E-10</v>
      </c>
      <c r="BP437" s="4">
        <v>5.9E-10</v>
      </c>
      <c r="BQ437" s="4">
        <v>5.36231868425</v>
      </c>
      <c r="BR437" s="4">
        <v>10239.5838660108</v>
      </c>
      <c r="BS437">
        <f t="shared" si="189"/>
        <v>-2.3117432392390055E-10</v>
      </c>
      <c r="GL437" s="4">
        <v>4.055E-08</v>
      </c>
      <c r="GM437" s="4">
        <v>1.34004288978</v>
      </c>
      <c r="GN437" s="4">
        <v>1054.9285120643</v>
      </c>
      <c r="GO437">
        <f t="shared" si="190"/>
        <v>3.721820439633535E-08</v>
      </c>
      <c r="GP437">
        <f t="shared" si="191"/>
        <v>3.7226324649060955E-08</v>
      </c>
      <c r="GQ437">
        <f t="shared" si="192"/>
        <v>3.72263246529214E-08</v>
      </c>
      <c r="GR437">
        <f t="shared" si="193"/>
        <v>3.72263246529214E-08</v>
      </c>
    </row>
    <row r="438" spans="13:200" ht="12.75">
      <c r="M438" s="4">
        <v>1.81E-09</v>
      </c>
      <c r="N438" s="4">
        <v>4.22950689891</v>
      </c>
      <c r="O438" s="4">
        <v>966.9708774356</v>
      </c>
      <c r="P438">
        <f t="shared" si="188"/>
        <v>-1.8033843806687868E-09</v>
      </c>
      <c r="BP438" s="4">
        <v>5.9E-10</v>
      </c>
      <c r="BQ438" s="4">
        <v>1.63156134967</v>
      </c>
      <c r="BR438" s="4">
        <v>61306.0115970658</v>
      </c>
      <c r="BS438">
        <f t="shared" si="189"/>
        <v>-2.798894882725762E-10</v>
      </c>
      <c r="GL438" s="4">
        <v>3.275E-08</v>
      </c>
      <c r="GM438" s="4">
        <v>0.98533127454</v>
      </c>
      <c r="GN438" s="4">
        <v>1344.7543112088</v>
      </c>
      <c r="GO438">
        <f t="shared" si="190"/>
        <v>3.274881378044279E-08</v>
      </c>
      <c r="GP438">
        <f t="shared" si="191"/>
        <v>3.2748627651103256E-08</v>
      </c>
      <c r="GQ438">
        <f t="shared" si="192"/>
        <v>3.274862765101164E-08</v>
      </c>
      <c r="GR438">
        <f t="shared" si="193"/>
        <v>3.274862765101164E-08</v>
      </c>
    </row>
    <row r="439" spans="13:200" ht="12.75">
      <c r="M439" s="4">
        <v>1.52E-09</v>
      </c>
      <c r="N439" s="4">
        <v>5.28885894415</v>
      </c>
      <c r="O439" s="4">
        <v>12669.2444742014</v>
      </c>
      <c r="P439">
        <f t="shared" si="188"/>
        <v>4.728367180527075E-10</v>
      </c>
      <c r="BP439" s="4">
        <v>5.4E-10</v>
      </c>
      <c r="BQ439" s="4">
        <v>4.29491690425</v>
      </c>
      <c r="BR439" s="4">
        <v>21947.1113727</v>
      </c>
      <c r="BS439">
        <f t="shared" si="189"/>
        <v>-3.0110227095764923E-10</v>
      </c>
      <c r="GL439" s="4">
        <v>3.213E-08</v>
      </c>
      <c r="GM439" s="4">
        <v>2.97105590703</v>
      </c>
      <c r="GN439" s="4">
        <v>20386.9535840758</v>
      </c>
      <c r="GO439">
        <f t="shared" si="190"/>
        <v>-3.0794863338365315E-08</v>
      </c>
      <c r="GP439">
        <f t="shared" si="191"/>
        <v>-3.088280682730069E-08</v>
      </c>
      <c r="GQ439">
        <f t="shared" si="192"/>
        <v>-3.08828068683238E-08</v>
      </c>
      <c r="GR439">
        <f t="shared" si="193"/>
        <v>-3.08828068683238E-08</v>
      </c>
    </row>
    <row r="440" spans="13:200" ht="12.75">
      <c r="M440" s="4">
        <v>1.5E-09</v>
      </c>
      <c r="N440" s="4">
        <v>5.86819430908</v>
      </c>
      <c r="O440" s="4">
        <v>97238.6275444874</v>
      </c>
      <c r="P440">
        <f t="shared" si="188"/>
        <v>-1.4934469541386556E-09</v>
      </c>
      <c r="BP440" s="4">
        <v>5.7E-10</v>
      </c>
      <c r="BQ440" s="4">
        <v>5.89190132575</v>
      </c>
      <c r="BR440" s="4">
        <v>34513.2630726828</v>
      </c>
      <c r="BS440">
        <f t="shared" si="189"/>
        <v>1.2351785344609E-10</v>
      </c>
      <c r="GL440" s="4">
        <v>4.428E-08</v>
      </c>
      <c r="GM440" s="4">
        <v>0.06728869735</v>
      </c>
      <c r="GN440" s="4">
        <v>491.2972970259</v>
      </c>
      <c r="GO440">
        <f t="shared" si="190"/>
        <v>-4.4077815862482944E-08</v>
      </c>
      <c r="GP440">
        <f t="shared" si="191"/>
        <v>-4.4076821070613455E-08</v>
      </c>
      <c r="GQ440">
        <f t="shared" si="192"/>
        <v>-4.407682107013947E-08</v>
      </c>
      <c r="GR440">
        <f t="shared" si="193"/>
        <v>-4.407682107013947E-08</v>
      </c>
    </row>
    <row r="441" spans="13:200" ht="12.75">
      <c r="M441" s="4">
        <v>1.42E-09</v>
      </c>
      <c r="N441" s="4">
        <v>5.87266532526</v>
      </c>
      <c r="O441" s="4">
        <v>22476.7350274917</v>
      </c>
      <c r="P441">
        <f t="shared" si="188"/>
        <v>-1.931663660403629E-10</v>
      </c>
      <c r="BP441" s="4">
        <v>7.4E-10</v>
      </c>
      <c r="BQ441" s="4">
        <v>1.38235845304</v>
      </c>
      <c r="BR441" s="4">
        <v>9967.4538999816</v>
      </c>
      <c r="BS441">
        <f t="shared" si="189"/>
        <v>-7.25275674261492E-10</v>
      </c>
      <c r="GL441" s="4">
        <v>4.063E-08</v>
      </c>
      <c r="GM441" s="4">
        <v>0.0619283857</v>
      </c>
      <c r="GN441" s="4">
        <v>6168.676743078</v>
      </c>
      <c r="GO441">
        <f t="shared" si="190"/>
        <v>4.003412475237985E-08</v>
      </c>
      <c r="GP441">
        <f t="shared" si="191"/>
        <v>4.001348737954895E-08</v>
      </c>
      <c r="GQ441">
        <f t="shared" si="192"/>
        <v>4.00134873696474E-08</v>
      </c>
      <c r="GR441">
        <f t="shared" si="193"/>
        <v>4.00134873696474E-08</v>
      </c>
    </row>
    <row r="442" spans="13:200" ht="12.75">
      <c r="M442" s="4">
        <v>1.45E-09</v>
      </c>
      <c r="N442" s="4">
        <v>5.07330784304</v>
      </c>
      <c r="O442" s="4">
        <v>87.30820453981</v>
      </c>
      <c r="P442">
        <f t="shared" si="188"/>
        <v>-8.848719206214424E-10</v>
      </c>
      <c r="BP442" s="4">
        <v>5.3E-10</v>
      </c>
      <c r="BQ442" s="4">
        <v>3.86543309344</v>
      </c>
      <c r="BR442" s="4">
        <v>32370.9789915656</v>
      </c>
      <c r="BS442">
        <f t="shared" si="189"/>
        <v>-5.239177056849996E-10</v>
      </c>
      <c r="GL442" s="4">
        <v>3.804E-08</v>
      </c>
      <c r="GM442" s="4">
        <v>5.34897033476</v>
      </c>
      <c r="GN442" s="4">
        <v>523.7530742614</v>
      </c>
      <c r="GO442">
        <f t="shared" si="190"/>
        <v>3.8036078639964926E-08</v>
      </c>
      <c r="GP442">
        <f t="shared" si="191"/>
        <v>3.803621432207453E-08</v>
      </c>
      <c r="GQ442">
        <f t="shared" si="192"/>
        <v>3.803621432213846E-08</v>
      </c>
      <c r="GR442">
        <f t="shared" si="193"/>
        <v>3.803621432213846E-08</v>
      </c>
    </row>
    <row r="443" spans="13:200" ht="12.75">
      <c r="M443" s="4">
        <v>1.33E-09</v>
      </c>
      <c r="N443" s="4">
        <v>5.65471067133</v>
      </c>
      <c r="O443" s="4">
        <v>31.9723058168</v>
      </c>
      <c r="P443">
        <f t="shared" si="188"/>
        <v>4.706566683494836E-10</v>
      </c>
      <c r="BP443" s="4">
        <v>5.5E-10</v>
      </c>
      <c r="BQ443" s="4">
        <v>4.51794544854</v>
      </c>
      <c r="BR443" s="4">
        <v>34911.412076091</v>
      </c>
      <c r="BS443">
        <f t="shared" si="189"/>
        <v>5.002376987830691E-10</v>
      </c>
      <c r="GL443" s="4">
        <v>3.917E-08</v>
      </c>
      <c r="GM443" s="4">
        <v>5.67905809516</v>
      </c>
      <c r="GN443" s="4">
        <v>1131.1945833399</v>
      </c>
      <c r="GO443">
        <f t="shared" si="190"/>
        <v>-2.2499135936603877E-08</v>
      </c>
      <c r="GP443">
        <f t="shared" si="191"/>
        <v>-2.2516487061162417E-08</v>
      </c>
      <c r="GQ443">
        <f t="shared" si="192"/>
        <v>-2.25164870693829E-08</v>
      </c>
      <c r="GR443">
        <f t="shared" si="193"/>
        <v>-2.25164870693829E-08</v>
      </c>
    </row>
    <row r="444" spans="13:200" ht="12.75">
      <c r="M444" s="4">
        <v>1.24E-09</v>
      </c>
      <c r="N444" s="4">
        <v>2.83326217072</v>
      </c>
      <c r="O444" s="4">
        <v>12566.2190102856</v>
      </c>
      <c r="P444">
        <f t="shared" si="188"/>
        <v>1.2322153104438028E-09</v>
      </c>
      <c r="BP444" s="4">
        <v>6.3E-10</v>
      </c>
      <c r="BQ444" s="4">
        <v>5.41479412056</v>
      </c>
      <c r="BR444" s="4">
        <v>11502.8376165305</v>
      </c>
      <c r="BS444">
        <f t="shared" si="189"/>
        <v>-2.0834223682239638E-10</v>
      </c>
      <c r="GL444" s="4">
        <v>3.833E-08</v>
      </c>
      <c r="GM444" s="4">
        <v>0.87811168267</v>
      </c>
      <c r="GN444" s="4">
        <v>52.6901980395</v>
      </c>
      <c r="GO444">
        <f t="shared" si="190"/>
        <v>3.615042428502901E-08</v>
      </c>
      <c r="GP444">
        <f t="shared" si="191"/>
        <v>3.615074548919759E-08</v>
      </c>
      <c r="GQ444">
        <f t="shared" si="192"/>
        <v>3.6150745489350394E-08</v>
      </c>
      <c r="GR444">
        <f t="shared" si="193"/>
        <v>3.6150745489350394E-08</v>
      </c>
    </row>
    <row r="445" spans="13:200" ht="12.75">
      <c r="M445" s="4">
        <v>1.35E-09</v>
      </c>
      <c r="N445" s="4">
        <v>3.12861731644</v>
      </c>
      <c r="O445" s="4">
        <v>32217.2001810808</v>
      </c>
      <c r="P445">
        <f t="shared" si="188"/>
        <v>7.816534249378898E-10</v>
      </c>
      <c r="BP445" s="4">
        <v>6.3E-10</v>
      </c>
      <c r="BQ445" s="4">
        <v>2.34416220742</v>
      </c>
      <c r="BR445" s="4">
        <v>11510.7019230567</v>
      </c>
      <c r="BS445">
        <f t="shared" si="189"/>
        <v>2.0220230980186872E-10</v>
      </c>
      <c r="GL445" s="4">
        <v>4.02E-08</v>
      </c>
      <c r="GM445" s="4">
        <v>2.69209723289</v>
      </c>
      <c r="GN445" s="4">
        <v>1439.4615140394</v>
      </c>
      <c r="GO445">
        <f t="shared" si="190"/>
        <v>-1.5295453858308754E-08</v>
      </c>
      <c r="GP445">
        <f t="shared" si="191"/>
        <v>-1.532105541246746E-08</v>
      </c>
      <c r="GQ445">
        <f t="shared" si="192"/>
        <v>-1.5321055424636254E-08</v>
      </c>
      <c r="GR445">
        <f t="shared" si="193"/>
        <v>-1.5321055424636254E-08</v>
      </c>
    </row>
    <row r="446" spans="13:200" ht="12.75">
      <c r="M446" s="4">
        <v>1.37E-09</v>
      </c>
      <c r="N446" s="4">
        <v>0.86487461904</v>
      </c>
      <c r="O446" s="4">
        <v>9924.8104215106</v>
      </c>
      <c r="P446">
        <f t="shared" si="188"/>
        <v>-5.457977168784318E-11</v>
      </c>
      <c r="BP446" s="4">
        <v>6.8E-10</v>
      </c>
      <c r="BQ446" s="4">
        <v>0.77493931112</v>
      </c>
      <c r="BR446" s="4">
        <v>29864.334027309</v>
      </c>
      <c r="BS446">
        <f t="shared" si="189"/>
        <v>-6.723012645991885E-10</v>
      </c>
      <c r="GL446" s="4">
        <v>4.373E-08</v>
      </c>
      <c r="GM446" s="4">
        <v>1.86209663434</v>
      </c>
      <c r="GN446" s="4">
        <v>73.5577582899</v>
      </c>
      <c r="GO446">
        <f t="shared" si="190"/>
        <v>-2.7514150872869334E-08</v>
      </c>
      <c r="GP446">
        <f t="shared" si="191"/>
        <v>-2.7515347135617185E-08</v>
      </c>
      <c r="GQ446">
        <f t="shared" si="192"/>
        <v>-2.7515347136185196E-08</v>
      </c>
      <c r="GR446">
        <f t="shared" si="193"/>
        <v>-2.7515347136185196E-08</v>
      </c>
    </row>
    <row r="447" spans="13:200" ht="12.75">
      <c r="M447" s="4">
        <v>1.72E-09</v>
      </c>
      <c r="N447" s="4">
        <v>1.98369595114</v>
      </c>
      <c r="O447" s="4">
        <v>174242.465964049</v>
      </c>
      <c r="P447">
        <f t="shared" si="188"/>
        <v>-1.3446979537389415E-09</v>
      </c>
      <c r="BP447" s="4">
        <v>6E-10</v>
      </c>
      <c r="BQ447" s="4">
        <v>5.57024703495</v>
      </c>
      <c r="BR447" s="4">
        <v>5756.9080032458</v>
      </c>
      <c r="BS447">
        <f t="shared" si="189"/>
        <v>4.411159206233977E-10</v>
      </c>
      <c r="GL447" s="4">
        <v>3.159E-08</v>
      </c>
      <c r="GM447" s="4">
        <v>1.04693380342</v>
      </c>
      <c r="GN447" s="4">
        <v>703.3725521865</v>
      </c>
      <c r="GO447">
        <f t="shared" si="190"/>
        <v>-2.2504343633558808E-08</v>
      </c>
      <c r="GP447">
        <f t="shared" si="191"/>
        <v>-2.2511803398153465E-08</v>
      </c>
      <c r="GQ447">
        <f t="shared" si="192"/>
        <v>-2.2511803401700935E-08</v>
      </c>
      <c r="GR447">
        <f t="shared" si="193"/>
        <v>-2.2511803401700935E-08</v>
      </c>
    </row>
    <row r="448" spans="13:200" ht="12.75">
      <c r="M448" s="4">
        <v>1.7E-09</v>
      </c>
      <c r="N448" s="4">
        <v>4.41115280254</v>
      </c>
      <c r="O448" s="4">
        <v>327574.514276781</v>
      </c>
      <c r="P448">
        <f t="shared" si="188"/>
        <v>-5.978468372006744E-10</v>
      </c>
      <c r="BP448" s="4">
        <v>7.2E-10</v>
      </c>
      <c r="BQ448" s="4">
        <v>2.80863088166</v>
      </c>
      <c r="BR448" s="4">
        <v>10866.8724834796</v>
      </c>
      <c r="BS448">
        <f t="shared" si="189"/>
        <v>-5.613454111441168E-10</v>
      </c>
      <c r="GL448" s="4">
        <v>3.116E-08</v>
      </c>
      <c r="GM448" s="4">
        <v>5.2015916684</v>
      </c>
      <c r="GN448" s="4">
        <v>449.232108125</v>
      </c>
      <c r="GO448">
        <f t="shared" si="190"/>
        <v>1.9841698849770015E-08</v>
      </c>
      <c r="GP448">
        <f t="shared" si="191"/>
        <v>1.9836534066537887E-08</v>
      </c>
      <c r="GQ448">
        <f t="shared" si="192"/>
        <v>1.9836534064090074E-08</v>
      </c>
      <c r="GR448">
        <f t="shared" si="193"/>
        <v>1.9836534064090074E-08</v>
      </c>
    </row>
    <row r="449" spans="13:200" ht="12.75">
      <c r="M449" s="4">
        <v>1.51E-09</v>
      </c>
      <c r="N449" s="4">
        <v>0.46542099527</v>
      </c>
      <c r="O449" s="4">
        <v>39609.6545831656</v>
      </c>
      <c r="P449">
        <f t="shared" si="188"/>
        <v>-1.3985197169307757E-09</v>
      </c>
      <c r="BP449" s="4">
        <v>6.1E-10</v>
      </c>
      <c r="BQ449" s="4">
        <v>2.69736991384</v>
      </c>
      <c r="BR449" s="4">
        <v>82576.9812209952</v>
      </c>
      <c r="BS449">
        <f t="shared" si="189"/>
        <v>-4.279594093078554E-10</v>
      </c>
      <c r="GL449" s="4">
        <v>3.258E-08</v>
      </c>
      <c r="GM449" s="4">
        <v>4.65131076542</v>
      </c>
      <c r="GN449" s="4">
        <v>696.2590051857</v>
      </c>
      <c r="GO449">
        <f t="shared" si="190"/>
        <v>-9.249594605280978E-10</v>
      </c>
      <c r="GP449">
        <f t="shared" si="191"/>
        <v>-9.141099865786915E-10</v>
      </c>
      <c r="GQ449">
        <f t="shared" si="192"/>
        <v>-9.141099814248685E-10</v>
      </c>
      <c r="GR449">
        <f t="shared" si="193"/>
        <v>-9.141099814248685E-10</v>
      </c>
    </row>
    <row r="450" spans="13:200" ht="12.75">
      <c r="M450" s="4">
        <v>1.48E-09</v>
      </c>
      <c r="N450" s="4">
        <v>2.13439571118</v>
      </c>
      <c r="O450" s="4">
        <v>491.6632924588</v>
      </c>
      <c r="P450">
        <f aca="true" t="shared" si="194" ref="P450:P513">M450*COS(N450+O450*$E$16)</f>
        <v>-8.531773716742607E-10</v>
      </c>
      <c r="BP450" s="4">
        <v>6.3E-10</v>
      </c>
      <c r="BQ450" s="4">
        <v>5.32068807257</v>
      </c>
      <c r="BR450" s="4">
        <v>3116.6594122598</v>
      </c>
      <c r="BS450">
        <f aca="true" t="shared" si="195" ref="BS450:BS513">BP450*COS(BQ450+BR450*$E$16)</f>
        <v>-2.800628357906339E-10</v>
      </c>
      <c r="GL450" s="4">
        <v>3.427E-08</v>
      </c>
      <c r="GM450" s="4">
        <v>0.27003884843</v>
      </c>
      <c r="GN450" s="4">
        <v>2389.9091473964</v>
      </c>
      <c r="GO450">
        <f t="shared" si="190"/>
        <v>1.45009869881586E-08</v>
      </c>
      <c r="GP450">
        <f t="shared" si="191"/>
        <v>1.4536484540485815E-08</v>
      </c>
      <c r="GQ450">
        <f t="shared" si="192"/>
        <v>1.4536484557421097E-08</v>
      </c>
      <c r="GR450">
        <f t="shared" si="193"/>
        <v>1.4536484557421097E-08</v>
      </c>
    </row>
    <row r="451" spans="13:200" ht="12.75">
      <c r="M451" s="4">
        <v>1.53E-09</v>
      </c>
      <c r="N451" s="4">
        <v>3.78801830344</v>
      </c>
      <c r="O451" s="4">
        <v>17363.2474289089</v>
      </c>
      <c r="P451">
        <f t="shared" si="194"/>
        <v>-1.529716469245666E-09</v>
      </c>
      <c r="BP451" s="4">
        <v>5.2E-10</v>
      </c>
      <c r="BQ451" s="4">
        <v>1.02278758099</v>
      </c>
      <c r="BR451" s="4">
        <v>6272.4391846416</v>
      </c>
      <c r="BS451">
        <f t="shared" si="195"/>
        <v>5.179943223995632E-10</v>
      </c>
      <c r="GL451" s="4">
        <v>4.349E-08</v>
      </c>
      <c r="GM451" s="4">
        <v>0.07531141761</v>
      </c>
      <c r="GN451" s="4">
        <v>20426.571092422</v>
      </c>
      <c r="GO451">
        <f t="shared" si="190"/>
        <v>-2.6944064599708876E-08</v>
      </c>
      <c r="GP451">
        <f t="shared" si="191"/>
        <v>-2.7276423325461483E-08</v>
      </c>
      <c r="GQ451">
        <f t="shared" si="192"/>
        <v>-2.7276423482208874E-08</v>
      </c>
      <c r="GR451">
        <f t="shared" si="193"/>
        <v>-2.7276423482208874E-08</v>
      </c>
    </row>
    <row r="452" spans="13:200" ht="12.75">
      <c r="M452" s="4">
        <v>1.65E-09</v>
      </c>
      <c r="N452" s="4">
        <v>5.31654110459</v>
      </c>
      <c r="O452" s="4">
        <v>16943.7627850338</v>
      </c>
      <c r="P452">
        <f t="shared" si="194"/>
        <v>8.251954315881147E-10</v>
      </c>
      <c r="BP452" s="4">
        <v>6.9E-10</v>
      </c>
      <c r="BQ452" s="4">
        <v>5.00698550308</v>
      </c>
      <c r="BR452" s="4">
        <v>25287.7237993998</v>
      </c>
      <c r="BS452">
        <f t="shared" si="195"/>
        <v>4.1418696436854326E-10</v>
      </c>
      <c r="GL452" s="4">
        <v>3.383E-08</v>
      </c>
      <c r="GM452" s="4">
        <v>5.61838426864</v>
      </c>
      <c r="GN452" s="4">
        <v>699.2279506023</v>
      </c>
      <c r="GO452">
        <f t="shared" si="190"/>
        <v>-2.341497805101618E-08</v>
      </c>
      <c r="GP452">
        <f t="shared" si="191"/>
        <v>-2.3423145900289744E-08</v>
      </c>
      <c r="GQ452">
        <f t="shared" si="192"/>
        <v>-2.3423145904174806E-08</v>
      </c>
      <c r="GR452">
        <f t="shared" si="193"/>
        <v>-2.3423145904174806E-08</v>
      </c>
    </row>
    <row r="453" spans="13:200" ht="12.75">
      <c r="M453" s="4">
        <v>1.65E-09</v>
      </c>
      <c r="N453" s="4">
        <v>4.06747587817</v>
      </c>
      <c r="O453" s="4">
        <v>58953.145443294</v>
      </c>
      <c r="P453">
        <f t="shared" si="194"/>
        <v>8.216760834672475E-11</v>
      </c>
      <c r="BP453" s="4">
        <v>6.6E-10</v>
      </c>
      <c r="BQ453" s="4">
        <v>6.12047940728</v>
      </c>
      <c r="BR453" s="4">
        <v>12074.488407524</v>
      </c>
      <c r="BS453">
        <f t="shared" si="195"/>
        <v>-5.723734593431896E-10</v>
      </c>
      <c r="GL453" s="4">
        <v>3.305E-08</v>
      </c>
      <c r="GM453" s="4">
        <v>1.4166687729</v>
      </c>
      <c r="GN453" s="4">
        <v>562.1467423301</v>
      </c>
      <c r="GO453">
        <f t="shared" si="190"/>
        <v>-3.301927614523747E-08</v>
      </c>
      <c r="GP453">
        <f t="shared" si="191"/>
        <v>-3.301889173172171E-08</v>
      </c>
      <c r="GQ453">
        <f t="shared" si="192"/>
        <v>-3.3018891731539166E-08</v>
      </c>
      <c r="GR453">
        <f t="shared" si="193"/>
        <v>-3.3018891731539166E-08</v>
      </c>
    </row>
    <row r="454" spans="13:200" ht="12.75">
      <c r="M454" s="4">
        <v>1.18E-09</v>
      </c>
      <c r="N454" s="4">
        <v>0.63846333239</v>
      </c>
      <c r="O454" s="4">
        <v>6.0659156298</v>
      </c>
      <c r="P454">
        <f t="shared" si="194"/>
        <v>-8.52091915868314E-10</v>
      </c>
      <c r="BP454" s="4">
        <v>5.1E-10</v>
      </c>
      <c r="BQ454" s="4">
        <v>2.59519527563</v>
      </c>
      <c r="BR454" s="4">
        <v>11396.5634485742</v>
      </c>
      <c r="BS454">
        <f t="shared" si="195"/>
        <v>2.609815912001663E-10</v>
      </c>
      <c r="GL454" s="4">
        <v>3.297E-08</v>
      </c>
      <c r="GM454" s="4">
        <v>5.46677712589</v>
      </c>
      <c r="GN454" s="4">
        <v>1442.2180111349</v>
      </c>
      <c r="GO454">
        <f t="shared" si="190"/>
        <v>-2.4051698276251033E-08</v>
      </c>
      <c r="GP454">
        <f t="shared" si="191"/>
        <v>-2.4067254064061874E-08</v>
      </c>
      <c r="GQ454">
        <f t="shared" si="192"/>
        <v>-2.4067254071480953E-08</v>
      </c>
      <c r="GR454">
        <f t="shared" si="193"/>
        <v>-2.4067254071480953E-08</v>
      </c>
    </row>
    <row r="455" spans="13:200" ht="12.75">
      <c r="M455" s="4">
        <v>1.59E-09</v>
      </c>
      <c r="N455" s="4">
        <v>0.86086959274</v>
      </c>
      <c r="O455" s="4">
        <v>221995.028801495</v>
      </c>
      <c r="P455">
        <f t="shared" si="194"/>
        <v>-1.2244283147306664E-10</v>
      </c>
      <c r="BP455" s="4">
        <v>5.6E-10</v>
      </c>
      <c r="BQ455" s="4">
        <v>2.57995973521</v>
      </c>
      <c r="BR455" s="4">
        <v>17892.9383940035</v>
      </c>
      <c r="BS455">
        <f t="shared" si="195"/>
        <v>4.4343409110263063E-10</v>
      </c>
      <c r="GL455" s="4">
        <v>3.277E-08</v>
      </c>
      <c r="GM455" s="4">
        <v>2.71815883511</v>
      </c>
      <c r="GN455" s="4">
        <v>980.146913497</v>
      </c>
      <c r="GO455">
        <f t="shared" si="190"/>
        <v>-3.2764847612885324E-08</v>
      </c>
      <c r="GP455">
        <f t="shared" si="191"/>
        <v>-3.276457149414929E-08</v>
      </c>
      <c r="GQ455">
        <f t="shared" si="192"/>
        <v>-3.2764571494016384E-08</v>
      </c>
      <c r="GR455">
        <f t="shared" si="193"/>
        <v>-3.2764571494016384E-08</v>
      </c>
    </row>
    <row r="456" spans="13:200" ht="12.75">
      <c r="M456" s="4">
        <v>1.19E-09</v>
      </c>
      <c r="N456" s="4">
        <v>5.96432932413</v>
      </c>
      <c r="O456" s="4">
        <v>1385.8952763362</v>
      </c>
      <c r="P456">
        <f t="shared" si="194"/>
        <v>-1.00427352300209E-09</v>
      </c>
      <c r="BP456" s="4">
        <v>5.9E-10</v>
      </c>
      <c r="BQ456" s="4">
        <v>0.4416723762</v>
      </c>
      <c r="BR456" s="4">
        <v>250570.675857219</v>
      </c>
      <c r="BS456">
        <f t="shared" si="195"/>
        <v>-2.5380217628315965E-10</v>
      </c>
      <c r="GL456" s="4">
        <v>3.171E-08</v>
      </c>
      <c r="GM456" s="4">
        <v>4.49510885866</v>
      </c>
      <c r="GN456" s="4">
        <v>1439.2490657183</v>
      </c>
      <c r="GO456">
        <f t="shared" si="190"/>
        <v>9.305520040042624E-10</v>
      </c>
      <c r="GP456">
        <f t="shared" si="191"/>
        <v>9.523793291313054E-10</v>
      </c>
      <c r="GQ456">
        <f t="shared" si="192"/>
        <v>9.523793394513951E-10</v>
      </c>
      <c r="GR456">
        <f t="shared" si="193"/>
        <v>9.523793394513951E-10</v>
      </c>
    </row>
    <row r="457" spans="13:200" ht="12.75">
      <c r="M457" s="4">
        <v>1.14E-09</v>
      </c>
      <c r="N457" s="4">
        <v>5.16516114595</v>
      </c>
      <c r="O457" s="4">
        <v>25685.872802808</v>
      </c>
      <c r="P457">
        <f t="shared" si="194"/>
        <v>4.036211314291577E-11</v>
      </c>
      <c r="BP457" s="4">
        <v>5.9E-10</v>
      </c>
      <c r="BQ457" s="4">
        <v>3.84070143543</v>
      </c>
      <c r="BR457" s="4">
        <v>5483.254724826</v>
      </c>
      <c r="BS457">
        <f t="shared" si="195"/>
        <v>-4.477788253834724E-11</v>
      </c>
      <c r="GL457" s="4">
        <v>4.175E-08</v>
      </c>
      <c r="GM457" s="4">
        <v>4.24327707038</v>
      </c>
      <c r="GN457" s="4">
        <v>381.6122406683</v>
      </c>
      <c r="GO457">
        <f t="shared" si="190"/>
        <v>1.3353042634686827E-08</v>
      </c>
      <c r="GP457">
        <f t="shared" si="191"/>
        <v>1.3345819608355712E-08</v>
      </c>
      <c r="GQ457">
        <f t="shared" si="192"/>
        <v>1.3345819604919703E-08</v>
      </c>
      <c r="GR457">
        <f t="shared" si="193"/>
        <v>1.3345819604919703E-08</v>
      </c>
    </row>
    <row r="458" spans="13:200" ht="12.75">
      <c r="M458" s="4">
        <v>1.12E-09</v>
      </c>
      <c r="N458" s="4">
        <v>3.39403722178</v>
      </c>
      <c r="O458" s="4">
        <v>21393.5419698576</v>
      </c>
      <c r="P458">
        <f t="shared" si="194"/>
        <v>1.11664894276156E-09</v>
      </c>
      <c r="BP458" s="4">
        <v>4.9E-10</v>
      </c>
      <c r="BQ458" s="4">
        <v>0.54704693048</v>
      </c>
      <c r="BR458" s="4">
        <v>22594.0548957119</v>
      </c>
      <c r="BS458">
        <f t="shared" si="195"/>
        <v>4.6507553570922727E-10</v>
      </c>
      <c r="GL458" s="4">
        <v>3.155E-08</v>
      </c>
      <c r="GM458" s="4">
        <v>3.40776789576</v>
      </c>
      <c r="GN458" s="4">
        <v>39.7293829307</v>
      </c>
      <c r="GO458">
        <f aca="true" t="shared" si="196" ref="GO458:GO521">GL458*COS(GM458+GN458*$C$53)</f>
        <v>3.047893726714857E-08</v>
      </c>
      <c r="GP458">
        <f aca="true" t="shared" si="197" ref="GP458:GP521">GL458*COS(GM458+GN458*$C$74)</f>
        <v>3.0478782317104725E-08</v>
      </c>
      <c r="GQ458">
        <f aca="true" t="shared" si="198" ref="GQ458:GQ521">GL458*COS(GM458+GN458*$C$95)</f>
        <v>3.0478782317031046E-08</v>
      </c>
      <c r="GR458">
        <f aca="true" t="shared" si="199" ref="GR458:GR521">GL458*COS(GM458+GN458*$C$116)</f>
        <v>3.0478782317031046E-08</v>
      </c>
    </row>
    <row r="459" spans="13:200" ht="12.75">
      <c r="M459" s="4">
        <v>1.12E-09</v>
      </c>
      <c r="N459" s="4">
        <v>4.92889233335</v>
      </c>
      <c r="O459" s="4">
        <v>56.8032621698</v>
      </c>
      <c r="P459">
        <f t="shared" si="194"/>
        <v>-1.0879384561530173E-09</v>
      </c>
      <c r="BP459" s="4">
        <v>6.5E-10</v>
      </c>
      <c r="BQ459" s="4">
        <v>2.38423614501</v>
      </c>
      <c r="BR459" s="4">
        <v>52670.0695933026</v>
      </c>
      <c r="BS459">
        <f t="shared" si="195"/>
        <v>2.709476995000834E-10</v>
      </c>
      <c r="GL459" s="4">
        <v>4.112E-08</v>
      </c>
      <c r="GM459" s="4">
        <v>0.90309319273</v>
      </c>
      <c r="GN459" s="4">
        <v>1087.6931058405</v>
      </c>
      <c r="GO459">
        <f t="shared" si="196"/>
        <v>-7.484330111465617E-09</v>
      </c>
      <c r="GP459">
        <f t="shared" si="197"/>
        <v>-7.463286289441578E-09</v>
      </c>
      <c r="GQ459">
        <f t="shared" si="198"/>
        <v>-7.46328627943816E-09</v>
      </c>
      <c r="GR459">
        <f t="shared" si="199"/>
        <v>-7.46328627943816E-09</v>
      </c>
    </row>
    <row r="460" spans="13:200" ht="12.75">
      <c r="M460" s="4">
        <v>1.19E-09</v>
      </c>
      <c r="N460" s="4">
        <v>2.40637635942</v>
      </c>
      <c r="O460" s="4">
        <v>18635.9284545362</v>
      </c>
      <c r="P460">
        <f t="shared" si="194"/>
        <v>8.850928955439143E-10</v>
      </c>
      <c r="BP460" s="4">
        <v>6.9E-10</v>
      </c>
      <c r="BQ460" s="4">
        <v>5.34363738671</v>
      </c>
      <c r="BR460" s="4">
        <v>66813.5648357332</v>
      </c>
      <c r="BS460">
        <f t="shared" si="195"/>
        <v>6.820251469113481E-10</v>
      </c>
      <c r="GL460" s="4">
        <v>3.35E-08</v>
      </c>
      <c r="GM460" s="4">
        <v>5.27474671017</v>
      </c>
      <c r="GN460" s="4">
        <v>80.7194894005</v>
      </c>
      <c r="GO460">
        <f t="shared" si="196"/>
        <v>3.062412691023235E-08</v>
      </c>
      <c r="GP460">
        <f t="shared" si="197"/>
        <v>3.0624651373296707E-08</v>
      </c>
      <c r="GQ460">
        <f t="shared" si="198"/>
        <v>3.062465137354679E-08</v>
      </c>
      <c r="GR460">
        <f t="shared" si="199"/>
        <v>3.062465137354679E-08</v>
      </c>
    </row>
    <row r="461" spans="13:200" ht="12.75">
      <c r="M461" s="4">
        <v>1.15E-09</v>
      </c>
      <c r="N461" s="4">
        <v>0.23374479051</v>
      </c>
      <c r="O461" s="4">
        <v>418.9243989006</v>
      </c>
      <c r="P461">
        <f t="shared" si="194"/>
        <v>-6.321887633047759E-10</v>
      </c>
      <c r="BP461" s="4">
        <v>5.7E-10</v>
      </c>
      <c r="BQ461" s="4">
        <v>5.42770501007</v>
      </c>
      <c r="BR461" s="4">
        <v>310145.152823923</v>
      </c>
      <c r="BS461">
        <f t="shared" si="195"/>
        <v>3.694992694008081E-10</v>
      </c>
      <c r="GL461" s="4">
        <v>3.725E-08</v>
      </c>
      <c r="GM461" s="4">
        <v>1.52448613082</v>
      </c>
      <c r="GN461" s="4">
        <v>1058.109905802</v>
      </c>
      <c r="GO461">
        <f t="shared" si="196"/>
        <v>3.585258864239835E-08</v>
      </c>
      <c r="GP461">
        <f t="shared" si="197"/>
        <v>3.5857701090929155E-08</v>
      </c>
      <c r="GQ461">
        <f t="shared" si="198"/>
        <v>3.585770109335159E-08</v>
      </c>
      <c r="GR461">
        <f t="shared" si="199"/>
        <v>3.585770109335159E-08</v>
      </c>
    </row>
    <row r="462" spans="13:200" ht="12.75">
      <c r="M462" s="4">
        <v>1.22E-09</v>
      </c>
      <c r="N462" s="4">
        <v>0.93575234049</v>
      </c>
      <c r="O462" s="4">
        <v>24492.4061136515</v>
      </c>
      <c r="P462">
        <f t="shared" si="194"/>
        <v>9.492611160833833E-10</v>
      </c>
      <c r="BP462" s="4">
        <v>5.3E-10</v>
      </c>
      <c r="BQ462" s="4">
        <v>1.17760296075</v>
      </c>
      <c r="BR462" s="4">
        <v>149.5631971346</v>
      </c>
      <c r="BS462">
        <f t="shared" si="195"/>
        <v>3.882589116144564E-11</v>
      </c>
      <c r="GL462" s="4">
        <v>3.65E-08</v>
      </c>
      <c r="GM462" s="4">
        <v>3.59798316565</v>
      </c>
      <c r="GN462" s="4">
        <v>192.8040422031</v>
      </c>
      <c r="GO462">
        <f t="shared" si="196"/>
        <v>3.0557874010309325E-08</v>
      </c>
      <c r="GP462">
        <f t="shared" si="197"/>
        <v>3.055971538050371E-08</v>
      </c>
      <c r="GQ462">
        <f t="shared" si="198"/>
        <v>3.0559715381379564E-08</v>
      </c>
      <c r="GR462">
        <f t="shared" si="199"/>
        <v>3.0559715381379564E-08</v>
      </c>
    </row>
    <row r="463" spans="13:200" ht="12.75">
      <c r="M463" s="4">
        <v>1.15E-09</v>
      </c>
      <c r="N463" s="4">
        <v>4.58880032176</v>
      </c>
      <c r="O463" s="4">
        <v>26709.6469424134</v>
      </c>
      <c r="P463">
        <f t="shared" si="194"/>
        <v>-5.510565648307773E-10</v>
      </c>
      <c r="BP463" s="4">
        <v>6.1E-10</v>
      </c>
      <c r="BQ463" s="4">
        <v>4.02090887211</v>
      </c>
      <c r="BR463" s="4">
        <v>34596.3646546524</v>
      </c>
      <c r="BS463">
        <f t="shared" si="195"/>
        <v>4.663915748040432E-10</v>
      </c>
      <c r="GL463" s="4">
        <v>3.837E-08</v>
      </c>
      <c r="GM463" s="4">
        <v>1.48519528444</v>
      </c>
      <c r="GN463" s="4">
        <v>10098.8864392976</v>
      </c>
      <c r="GO463">
        <f t="shared" si="196"/>
        <v>1.033389455165633E-08</v>
      </c>
      <c r="GP463">
        <f t="shared" si="197"/>
        <v>1.051232903076396E-08</v>
      </c>
      <c r="GQ463">
        <f t="shared" si="198"/>
        <v>1.0512329115071837E-08</v>
      </c>
      <c r="GR463">
        <f t="shared" si="199"/>
        <v>1.0512329115071837E-08</v>
      </c>
    </row>
    <row r="464" spans="13:200" ht="12.75">
      <c r="M464" s="4">
        <v>1.3E-09</v>
      </c>
      <c r="N464" s="4">
        <v>4.85539251</v>
      </c>
      <c r="O464" s="4">
        <v>22345.2603761082</v>
      </c>
      <c r="P464">
        <f t="shared" si="194"/>
        <v>-1.2993584164478074E-09</v>
      </c>
      <c r="BP464" s="4">
        <v>4.9E-10</v>
      </c>
      <c r="BQ464" s="4">
        <v>4.18361320516</v>
      </c>
      <c r="BR464" s="4">
        <v>18606.4989460002</v>
      </c>
      <c r="BS464">
        <f t="shared" si="195"/>
        <v>-3.2088682709107825E-10</v>
      </c>
      <c r="GL464" s="4">
        <v>2.959E-08</v>
      </c>
      <c r="GM464" s="4">
        <v>1.23012121982</v>
      </c>
      <c r="GN464" s="4">
        <v>2500.1154686158</v>
      </c>
      <c r="GO464">
        <f t="shared" si="196"/>
        <v>2.941766030167925E-08</v>
      </c>
      <c r="GP464">
        <f t="shared" si="197"/>
        <v>2.942145400832635E-08</v>
      </c>
      <c r="GQ464">
        <f t="shared" si="198"/>
        <v>2.942145401011618E-08</v>
      </c>
      <c r="GR464">
        <f t="shared" si="199"/>
        <v>2.942145401011618E-08</v>
      </c>
    </row>
    <row r="465" spans="13:200" ht="12.75">
      <c r="M465" s="4">
        <v>1.4E-09</v>
      </c>
      <c r="N465" s="4">
        <v>1.09413073202</v>
      </c>
      <c r="O465" s="4">
        <v>44809.6502008634</v>
      </c>
      <c r="P465">
        <f t="shared" si="194"/>
        <v>1.3592353887211125E-09</v>
      </c>
      <c r="BP465" s="4">
        <v>5.5E-10</v>
      </c>
      <c r="BQ465" s="4">
        <v>0.83886167974</v>
      </c>
      <c r="BR465" s="4">
        <v>20452.8694122218</v>
      </c>
      <c r="BS465">
        <f t="shared" si="195"/>
        <v>-1.0925859174094243E-10</v>
      </c>
      <c r="GL465" s="4">
        <v>3.33E-08</v>
      </c>
      <c r="GM465" s="4">
        <v>6.12470287875</v>
      </c>
      <c r="GN465" s="4">
        <v>10172.1835651566</v>
      </c>
      <c r="GO465">
        <f t="shared" si="196"/>
        <v>-2.396098599063492E-08</v>
      </c>
      <c r="GP465">
        <f t="shared" si="197"/>
        <v>-2.4073253927108214E-08</v>
      </c>
      <c r="GQ465">
        <f t="shared" si="198"/>
        <v>-2.4073253980343096E-08</v>
      </c>
      <c r="GR465">
        <f t="shared" si="199"/>
        <v>-2.4073253980343096E-08</v>
      </c>
    </row>
    <row r="466" spans="13:200" ht="12.75">
      <c r="M466" s="4">
        <v>1.12E-09</v>
      </c>
      <c r="N466" s="4">
        <v>6.05401806281</v>
      </c>
      <c r="O466" s="4">
        <v>433.7117378768</v>
      </c>
      <c r="P466">
        <f t="shared" si="194"/>
        <v>4.4068854425144895E-11</v>
      </c>
      <c r="BP466" s="4">
        <v>5E-10</v>
      </c>
      <c r="BQ466" s="4">
        <v>1.46327331958</v>
      </c>
      <c r="BR466" s="4">
        <v>37455.7264959744</v>
      </c>
      <c r="BS466">
        <f t="shared" si="195"/>
        <v>3.4501169057403187E-10</v>
      </c>
      <c r="GL466" s="4">
        <v>3.361E-08</v>
      </c>
      <c r="GM466" s="4">
        <v>4.31837298696</v>
      </c>
      <c r="GN466" s="4">
        <v>492.0791943186</v>
      </c>
      <c r="GO466">
        <f t="shared" si="196"/>
        <v>1.695511394434707E-08</v>
      </c>
      <c r="GP466">
        <f t="shared" si="197"/>
        <v>1.6961946155474574E-08</v>
      </c>
      <c r="GQ466">
        <f t="shared" si="198"/>
        <v>1.6961946158720527E-08</v>
      </c>
      <c r="GR466">
        <f t="shared" si="199"/>
        <v>1.6961946158720527E-08</v>
      </c>
    </row>
    <row r="467" spans="13:200" ht="12.75">
      <c r="M467" s="4">
        <v>1.04E-09</v>
      </c>
      <c r="N467" s="4">
        <v>1.54931540602</v>
      </c>
      <c r="O467" s="4">
        <v>127.9515330346</v>
      </c>
      <c r="P467">
        <f t="shared" si="194"/>
        <v>-5.410183719030135E-10</v>
      </c>
      <c r="BP467" s="4">
        <v>4.8E-10</v>
      </c>
      <c r="BQ467" s="4">
        <v>4.53854727167</v>
      </c>
      <c r="BR467" s="4">
        <v>29822.7832363242</v>
      </c>
      <c r="BS467">
        <f t="shared" si="195"/>
        <v>4.754285101073275E-10</v>
      </c>
      <c r="GL467" s="4">
        <v>3.288E-08</v>
      </c>
      <c r="GM467" s="4">
        <v>3.14692435376</v>
      </c>
      <c r="GN467" s="4">
        <v>347.3631741838</v>
      </c>
      <c r="GO467">
        <f t="shared" si="196"/>
        <v>3.368216925208403E-09</v>
      </c>
      <c r="GP467">
        <f t="shared" si="197"/>
        <v>3.373652943742801E-09</v>
      </c>
      <c r="GQ467">
        <f t="shared" si="198"/>
        <v>3.373652946330734E-09</v>
      </c>
      <c r="GR467">
        <f t="shared" si="199"/>
        <v>3.373652946330734E-09</v>
      </c>
    </row>
    <row r="468" spans="13:200" ht="12.75">
      <c r="M468" s="4">
        <v>1.05E-09</v>
      </c>
      <c r="N468" s="4">
        <v>4.82620858888</v>
      </c>
      <c r="O468" s="4">
        <v>33794.5437235286</v>
      </c>
      <c r="P468">
        <f t="shared" si="194"/>
        <v>7.274846336675804E-10</v>
      </c>
      <c r="BP468" s="4">
        <v>5.8E-10</v>
      </c>
      <c r="BQ468" s="4">
        <v>3.34847975377</v>
      </c>
      <c r="BR468" s="4">
        <v>33990.6183442862</v>
      </c>
      <c r="BS468">
        <f t="shared" si="195"/>
        <v>6.168179706148074E-12</v>
      </c>
      <c r="GL468" s="4">
        <v>2.992E-08</v>
      </c>
      <c r="GM468" s="4">
        <v>5.01304660316</v>
      </c>
      <c r="GN468" s="4">
        <v>175.21424391</v>
      </c>
      <c r="GO468">
        <f t="shared" si="196"/>
        <v>-6.918379511214679E-09</v>
      </c>
      <c r="GP468">
        <f t="shared" si="197"/>
        <v>-6.9208198739316305E-09</v>
      </c>
      <c r="GQ468">
        <f t="shared" si="198"/>
        <v>-6.920819875089872E-09</v>
      </c>
      <c r="GR468">
        <f t="shared" si="199"/>
        <v>-6.920819875089872E-09</v>
      </c>
    </row>
    <row r="469" spans="13:200" ht="12.75">
      <c r="M469" s="4">
        <v>1.02E-09</v>
      </c>
      <c r="N469" s="4">
        <v>4.12448497391</v>
      </c>
      <c r="O469" s="4">
        <v>15664.0355227085</v>
      </c>
      <c r="P469">
        <f t="shared" si="194"/>
        <v>1.018529054226234E-09</v>
      </c>
      <c r="BP469" s="4">
        <v>6.5E-10</v>
      </c>
      <c r="BQ469" s="4">
        <v>1.45522693982</v>
      </c>
      <c r="BR469" s="4">
        <v>76251.3277706201</v>
      </c>
      <c r="BS469">
        <f t="shared" si="195"/>
        <v>5.736047301212462E-10</v>
      </c>
      <c r="GL469" s="4">
        <v>3.294E-08</v>
      </c>
      <c r="GM469" s="4">
        <v>2.52694043155</v>
      </c>
      <c r="GN469" s="4">
        <v>1692.1656695024</v>
      </c>
      <c r="GO469">
        <f t="shared" si="196"/>
        <v>2.8402287445615984E-08</v>
      </c>
      <c r="GP469">
        <f t="shared" si="197"/>
        <v>2.838876982256689E-08</v>
      </c>
      <c r="GQ469">
        <f t="shared" si="198"/>
        <v>2.8388769816154655E-08</v>
      </c>
      <c r="GR469">
        <f t="shared" si="199"/>
        <v>2.8388769816154655E-08</v>
      </c>
    </row>
    <row r="470" spans="13:200" ht="12.75">
      <c r="M470" s="4">
        <v>1.07E-09</v>
      </c>
      <c r="N470" s="4">
        <v>4.67919356465</v>
      </c>
      <c r="O470" s="4">
        <v>77690.7595057384</v>
      </c>
      <c r="P470">
        <f t="shared" si="194"/>
        <v>8.174780668372291E-10</v>
      </c>
      <c r="BP470" s="4">
        <v>5.6E-10</v>
      </c>
      <c r="BQ470" s="4">
        <v>2.35650663692</v>
      </c>
      <c r="BR470" s="4">
        <v>37724.7534197482</v>
      </c>
      <c r="BS470">
        <f t="shared" si="195"/>
        <v>-2.643192350627639E-11</v>
      </c>
      <c r="GL470" s="4">
        <v>2.984E-08</v>
      </c>
      <c r="GM470" s="4">
        <v>1.8178065989</v>
      </c>
      <c r="GN470" s="4">
        <v>175.1178756904</v>
      </c>
      <c r="GO470">
        <f t="shared" si="196"/>
        <v>-1.3883696408665282E-08</v>
      </c>
      <c r="GP470">
        <f t="shared" si="197"/>
        <v>-1.3881483189368331E-08</v>
      </c>
      <c r="GQ470">
        <f t="shared" si="198"/>
        <v>-1.3881483188317285E-08</v>
      </c>
      <c r="GR470">
        <f t="shared" si="199"/>
        <v>-1.3881483188317285E-08</v>
      </c>
    </row>
    <row r="471" spans="13:200" ht="12.75">
      <c r="M471" s="4">
        <v>1.18E-09</v>
      </c>
      <c r="N471" s="4">
        <v>4.5232017012</v>
      </c>
      <c r="O471" s="4">
        <v>19004.6479494084</v>
      </c>
      <c r="P471">
        <f t="shared" si="194"/>
        <v>8.93912356973802E-11</v>
      </c>
      <c r="BP471" s="4">
        <v>5.2E-10</v>
      </c>
      <c r="BQ471" s="4">
        <v>2.61551081496</v>
      </c>
      <c r="BR471" s="4">
        <v>5999.2165311262</v>
      </c>
      <c r="BS471">
        <f t="shared" si="195"/>
        <v>3.364529543232846E-10</v>
      </c>
      <c r="GL471" s="4">
        <v>3.013E-08</v>
      </c>
      <c r="GM471" s="4">
        <v>0.92957285991</v>
      </c>
      <c r="GN471" s="4">
        <v>1515.7757694248</v>
      </c>
      <c r="GO471">
        <f t="shared" si="196"/>
        <v>1.3076710978141366E-09</v>
      </c>
      <c r="GP471">
        <f t="shared" si="197"/>
        <v>1.329502298551833E-09</v>
      </c>
      <c r="GQ471">
        <f t="shared" si="198"/>
        <v>1.3295023089001064E-09</v>
      </c>
      <c r="GR471">
        <f t="shared" si="199"/>
        <v>1.3295023089001064E-09</v>
      </c>
    </row>
    <row r="472" spans="13:200" ht="12.75">
      <c r="M472" s="4">
        <v>1.07E-09</v>
      </c>
      <c r="N472" s="4">
        <v>5.71774478555</v>
      </c>
      <c r="O472" s="4">
        <v>77736.7834305024</v>
      </c>
      <c r="P472">
        <f t="shared" si="194"/>
        <v>-1.0283196335727486E-09</v>
      </c>
      <c r="BP472" s="4">
        <v>5.3E-10</v>
      </c>
      <c r="BQ472" s="4">
        <v>0.17334326094</v>
      </c>
      <c r="BR472" s="4">
        <v>77717.2945864694</v>
      </c>
      <c r="BS472">
        <f t="shared" si="195"/>
        <v>-4.0074619903078934E-10</v>
      </c>
      <c r="GL472" s="4">
        <v>3.863E-08</v>
      </c>
      <c r="GM472" s="4">
        <v>5.4604492857</v>
      </c>
      <c r="GN472" s="4">
        <v>332.8060117821</v>
      </c>
      <c r="GO472">
        <f t="shared" si="196"/>
        <v>2.5320025974798E-08</v>
      </c>
      <c r="GP472">
        <f t="shared" si="197"/>
        <v>2.532467144780374E-08</v>
      </c>
      <c r="GQ472">
        <f t="shared" si="198"/>
        <v>2.5324671450005792E-08</v>
      </c>
      <c r="GR472">
        <f t="shared" si="199"/>
        <v>2.5324671450005792E-08</v>
      </c>
    </row>
    <row r="473" spans="13:200" ht="12.75">
      <c r="M473" s="4">
        <v>1.43E-09</v>
      </c>
      <c r="N473" s="4">
        <v>1.81201813018</v>
      </c>
      <c r="O473" s="4">
        <v>4214.0690150848</v>
      </c>
      <c r="P473">
        <f t="shared" si="194"/>
        <v>1.057628353701043E-09</v>
      </c>
      <c r="BP473" s="4">
        <v>5.3E-10</v>
      </c>
      <c r="BQ473" s="4">
        <v>0.79879700631</v>
      </c>
      <c r="BR473" s="4">
        <v>77710.2483497714</v>
      </c>
      <c r="BS473">
        <f t="shared" si="195"/>
        <v>-5.110891338920678E-10</v>
      </c>
      <c r="GL473" s="4">
        <v>3.403E-08</v>
      </c>
      <c r="GM473" s="4">
        <v>1.10932483984</v>
      </c>
      <c r="GN473" s="4">
        <v>987.3086446076</v>
      </c>
      <c r="GO473">
        <f t="shared" si="196"/>
        <v>2.4405484110940922E-08</v>
      </c>
      <c r="GP473">
        <f t="shared" si="197"/>
        <v>2.4416684547178484E-08</v>
      </c>
      <c r="GQ473">
        <f t="shared" si="198"/>
        <v>2.4416684552503413E-08</v>
      </c>
      <c r="GR473">
        <f t="shared" si="199"/>
        <v>2.4416684552503413E-08</v>
      </c>
    </row>
    <row r="474" spans="13:200" ht="12.75">
      <c r="M474" s="4">
        <v>1.25E-09</v>
      </c>
      <c r="N474" s="4">
        <v>1.14419195615</v>
      </c>
      <c r="O474" s="4">
        <v>625.6701923124</v>
      </c>
      <c r="P474">
        <f t="shared" si="194"/>
        <v>-1.1279656095734338E-09</v>
      </c>
      <c r="BP474" s="4">
        <v>4.7E-10</v>
      </c>
      <c r="BQ474" s="4">
        <v>0.43240779709</v>
      </c>
      <c r="BR474" s="4">
        <v>735.8765135318</v>
      </c>
      <c r="BS474">
        <f t="shared" si="195"/>
        <v>2.9605335762024413E-10</v>
      </c>
      <c r="GL474" s="4">
        <v>3.312E-08</v>
      </c>
      <c r="GM474" s="4">
        <v>0.67710158807</v>
      </c>
      <c r="GN474" s="4">
        <v>977.4867846211</v>
      </c>
      <c r="GO474">
        <f t="shared" si="196"/>
        <v>-3.085183881412976E-08</v>
      </c>
      <c r="GP474">
        <f t="shared" si="197"/>
        <v>-3.085746924821996E-08</v>
      </c>
      <c r="GQ474">
        <f t="shared" si="198"/>
        <v>-3.085746925088989E-08</v>
      </c>
      <c r="GR474">
        <f t="shared" si="199"/>
        <v>-3.085746925088989E-08</v>
      </c>
    </row>
    <row r="475" spans="13:200" ht="12.75">
      <c r="M475" s="4">
        <v>1.24E-09</v>
      </c>
      <c r="N475" s="4">
        <v>3.27736514057</v>
      </c>
      <c r="O475" s="4">
        <v>12566.08438968</v>
      </c>
      <c r="P475">
        <f t="shared" si="194"/>
        <v>1.9983523916731724E-10</v>
      </c>
      <c r="BP475" s="4">
        <v>5.3E-10</v>
      </c>
      <c r="BQ475" s="4">
        <v>4.58763261686</v>
      </c>
      <c r="BR475" s="4">
        <v>11616.976091013</v>
      </c>
      <c r="BS475">
        <f t="shared" si="195"/>
        <v>3.1003846346528185E-10</v>
      </c>
      <c r="GL475" s="4">
        <v>3.03E-08</v>
      </c>
      <c r="GM475" s="4">
        <v>1.77996261146</v>
      </c>
      <c r="GN475" s="4">
        <v>156489.285813807</v>
      </c>
      <c r="GO475">
        <f t="shared" si="196"/>
        <v>1.812606310324241E-08</v>
      </c>
      <c r="GP475">
        <f t="shared" si="197"/>
        <v>1.989160068276351E-08</v>
      </c>
      <c r="GQ475">
        <f t="shared" si="198"/>
        <v>1.9891601496978436E-08</v>
      </c>
      <c r="GR475">
        <f t="shared" si="199"/>
        <v>1.9891601496978436E-08</v>
      </c>
    </row>
    <row r="476" spans="13:200" ht="12.75">
      <c r="M476" s="4">
        <v>1.1E-09</v>
      </c>
      <c r="N476" s="4">
        <v>1.08682570828</v>
      </c>
      <c r="O476" s="4">
        <v>2787.0430238574</v>
      </c>
      <c r="P476">
        <f t="shared" si="194"/>
        <v>-5.019011266656017E-10</v>
      </c>
      <c r="BP476" s="4">
        <v>4.8E-10</v>
      </c>
      <c r="BQ476" s="4">
        <v>6.20230111054</v>
      </c>
      <c r="BR476" s="4">
        <v>4171.4255366138</v>
      </c>
      <c r="BS476">
        <f t="shared" si="195"/>
        <v>3.4035546599085796E-10</v>
      </c>
      <c r="GL476" s="4">
        <v>3.605E-08</v>
      </c>
      <c r="GM476" s="4">
        <v>4.89955108152</v>
      </c>
      <c r="GN476" s="4">
        <v>1043.8828118004</v>
      </c>
      <c r="GO476">
        <f t="shared" si="196"/>
        <v>-1.2210169712925555E-08</v>
      </c>
      <c r="GP476">
        <f t="shared" si="197"/>
        <v>-1.2227109912034149E-08</v>
      </c>
      <c r="GQ476">
        <f t="shared" si="198"/>
        <v>-1.2227109920053541E-08</v>
      </c>
      <c r="GR476">
        <f t="shared" si="199"/>
        <v>-1.2227109920053541E-08</v>
      </c>
    </row>
    <row r="477" spans="13:200" ht="12.75">
      <c r="M477" s="4">
        <v>1.05E-09</v>
      </c>
      <c r="N477" s="4">
        <v>1.78318141871</v>
      </c>
      <c r="O477" s="4">
        <v>18139.2945014159</v>
      </c>
      <c r="P477">
        <f t="shared" si="194"/>
        <v>8.299817307888919E-10</v>
      </c>
      <c r="BP477" s="4">
        <v>5.2E-10</v>
      </c>
      <c r="BQ477" s="4">
        <v>1.09723616404</v>
      </c>
      <c r="BR477" s="4">
        <v>640.8776073822</v>
      </c>
      <c r="BS477">
        <f t="shared" si="195"/>
        <v>1.5706214230004127E-10</v>
      </c>
      <c r="GL477" s="4">
        <v>2.937E-08</v>
      </c>
      <c r="GM477" s="4">
        <v>0.6046967123</v>
      </c>
      <c r="GN477" s="4">
        <v>990.2294059144</v>
      </c>
      <c r="GO477">
        <f t="shared" si="196"/>
        <v>-1.3111752501225153E-08</v>
      </c>
      <c r="GP477">
        <f t="shared" si="197"/>
        <v>-1.3099299184563721E-08</v>
      </c>
      <c r="GQ477">
        <f t="shared" si="198"/>
        <v>-1.309929917863457E-08</v>
      </c>
      <c r="GR477">
        <f t="shared" si="199"/>
        <v>-1.309929917863457E-08</v>
      </c>
    </row>
    <row r="478" spans="13:200" ht="12.75">
      <c r="M478" s="4">
        <v>1.02E-09</v>
      </c>
      <c r="N478" s="4">
        <v>4.75119578149</v>
      </c>
      <c r="O478" s="4">
        <v>12242.6462833254</v>
      </c>
      <c r="P478">
        <f t="shared" si="194"/>
        <v>-9.14500049401152E-11</v>
      </c>
      <c r="BP478" s="4">
        <v>5.7E-10</v>
      </c>
      <c r="BQ478" s="4">
        <v>3.42008310383</v>
      </c>
      <c r="BR478" s="4">
        <v>50317.2034395308</v>
      </c>
      <c r="BS478">
        <f t="shared" si="195"/>
        <v>5.47031380771508E-10</v>
      </c>
      <c r="GL478" s="4">
        <v>3.276E-08</v>
      </c>
      <c r="GM478" s="4">
        <v>4.26765608367</v>
      </c>
      <c r="GN478" s="4">
        <v>1189.3014073508</v>
      </c>
      <c r="GO478">
        <f t="shared" si="196"/>
        <v>-3.0867929610041754E-08</v>
      </c>
      <c r="GP478">
        <f t="shared" si="197"/>
        <v>-3.0861680879929867E-08</v>
      </c>
      <c r="GQ478">
        <f t="shared" si="198"/>
        <v>-3.086168087695132E-08</v>
      </c>
      <c r="GR478">
        <f t="shared" si="199"/>
        <v>-3.086168087695132E-08</v>
      </c>
    </row>
    <row r="479" spans="13:200" ht="12.75">
      <c r="M479" s="4">
        <v>1.37E-09</v>
      </c>
      <c r="N479" s="4">
        <v>1.43510636754</v>
      </c>
      <c r="O479" s="4">
        <v>86464.6133168311</v>
      </c>
      <c r="P479">
        <f t="shared" si="194"/>
        <v>-1.0587441953445565E-09</v>
      </c>
      <c r="BP479" s="4">
        <v>5.3E-10</v>
      </c>
      <c r="BQ479" s="4">
        <v>1.01528448581</v>
      </c>
      <c r="BR479" s="4">
        <v>149144.467086249</v>
      </c>
      <c r="BS479">
        <f t="shared" si="195"/>
        <v>-5.114665509813292E-10</v>
      </c>
      <c r="GL479" s="4">
        <v>2.966E-08</v>
      </c>
      <c r="GM479" s="4">
        <v>5.29808076929</v>
      </c>
      <c r="GN479" s="4">
        <v>31.9826964835</v>
      </c>
      <c r="GO479">
        <f t="shared" si="196"/>
        <v>2.1307068889370753E-08</v>
      </c>
      <c r="GP479">
        <f t="shared" si="197"/>
        <v>2.1307384633837534E-08</v>
      </c>
      <c r="GQ479">
        <f t="shared" si="198"/>
        <v>2.1307384633987657E-08</v>
      </c>
      <c r="GR479">
        <f t="shared" si="199"/>
        <v>2.1307384633987657E-08</v>
      </c>
    </row>
    <row r="480" spans="13:200" ht="12.75">
      <c r="M480" s="4">
        <v>1.01E-09</v>
      </c>
      <c r="N480" s="4">
        <v>4.91289409429</v>
      </c>
      <c r="O480" s="4">
        <v>401.6721217572</v>
      </c>
      <c r="P480">
        <f t="shared" si="194"/>
        <v>-6.815821041791701E-10</v>
      </c>
      <c r="BP480" s="4">
        <v>4.7E-10</v>
      </c>
      <c r="BQ480" s="4">
        <v>3.00924906195</v>
      </c>
      <c r="BR480" s="4">
        <v>52175.8062831484</v>
      </c>
      <c r="BS480">
        <f t="shared" si="195"/>
        <v>-4.07034124577899E-10</v>
      </c>
      <c r="GL480" s="4">
        <v>2.994E-08</v>
      </c>
      <c r="GM480" s="4">
        <v>2.58599359402</v>
      </c>
      <c r="GN480" s="4">
        <v>178.086821107</v>
      </c>
      <c r="GO480">
        <f t="shared" si="196"/>
        <v>-1.4558102449369016E-08</v>
      </c>
      <c r="GP480">
        <f t="shared" si="197"/>
        <v>-1.4560331690323531E-08</v>
      </c>
      <c r="GQ480">
        <f t="shared" si="198"/>
        <v>-1.4560331691382336E-08</v>
      </c>
      <c r="GR480">
        <f t="shared" si="199"/>
        <v>-1.4560331691382336E-08</v>
      </c>
    </row>
    <row r="481" spans="13:200" ht="12.75">
      <c r="M481" s="4">
        <v>1.29E-09</v>
      </c>
      <c r="N481" s="4">
        <v>1.23567904485</v>
      </c>
      <c r="O481" s="4">
        <v>12029.3471878874</v>
      </c>
      <c r="P481">
        <f t="shared" si="194"/>
        <v>-2.4076003526020704E-10</v>
      </c>
      <c r="BP481" s="4">
        <v>5.2E-10</v>
      </c>
      <c r="BQ481" s="4">
        <v>2.03254070404</v>
      </c>
      <c r="BR481" s="4">
        <v>6293.7125153412</v>
      </c>
      <c r="BS481">
        <f t="shared" si="195"/>
        <v>4.404160684472927E-10</v>
      </c>
      <c r="GL481" s="4">
        <v>3.905E-08</v>
      </c>
      <c r="GM481" s="4">
        <v>1.87748122254</v>
      </c>
      <c r="GN481" s="4">
        <v>1158.2819187138</v>
      </c>
      <c r="GO481">
        <f t="shared" si="196"/>
        <v>-3.634010783505259E-08</v>
      </c>
      <c r="GP481">
        <f t="shared" si="197"/>
        <v>-3.634802375120416E-08</v>
      </c>
      <c r="GQ481">
        <f t="shared" si="198"/>
        <v>-3.6348023754968764E-08</v>
      </c>
      <c r="GR481">
        <f t="shared" si="199"/>
        <v>-3.6348023754968764E-08</v>
      </c>
    </row>
    <row r="482" spans="13:200" ht="12.75">
      <c r="M482" s="4">
        <v>1.38E-09</v>
      </c>
      <c r="N482" s="4">
        <v>2.45654707999</v>
      </c>
      <c r="O482" s="4">
        <v>7576.560073574001</v>
      </c>
      <c r="P482">
        <f t="shared" si="194"/>
        <v>5.795968301693966E-10</v>
      </c>
      <c r="BP482" s="4">
        <v>4.8E-10</v>
      </c>
      <c r="BQ482" s="4">
        <v>0.12356889734</v>
      </c>
      <c r="BR482" s="4">
        <v>13362.4497067992</v>
      </c>
      <c r="BS482">
        <f t="shared" si="195"/>
        <v>8.969283561803424E-11</v>
      </c>
      <c r="GL482" s="4">
        <v>3.11E-08</v>
      </c>
      <c r="GM482" s="4">
        <v>3.09203517638</v>
      </c>
      <c r="GN482" s="4">
        <v>235.933012687</v>
      </c>
      <c r="GO482">
        <f t="shared" si="196"/>
        <v>2.5249623260055066E-08</v>
      </c>
      <c r="GP482">
        <f t="shared" si="197"/>
        <v>2.5251672778688845E-08</v>
      </c>
      <c r="GQ482">
        <f t="shared" si="198"/>
        <v>2.5251672779662985E-08</v>
      </c>
      <c r="GR482">
        <f t="shared" si="199"/>
        <v>2.5251672779662985E-08</v>
      </c>
    </row>
    <row r="483" spans="13:200" ht="12.75">
      <c r="M483" s="4">
        <v>1.03E-09</v>
      </c>
      <c r="N483" s="4">
        <v>0.40004073416</v>
      </c>
      <c r="O483" s="4">
        <v>90279.9231681032</v>
      </c>
      <c r="P483">
        <f t="shared" si="194"/>
        <v>-1.0171736509517516E-09</v>
      </c>
      <c r="BP483" s="4">
        <v>4.5E-10</v>
      </c>
      <c r="BQ483" s="4">
        <v>3.37963782356</v>
      </c>
      <c r="BR483" s="4">
        <v>10763.779709261</v>
      </c>
      <c r="BS483">
        <f t="shared" si="195"/>
        <v>4.3412559450546294E-10</v>
      </c>
      <c r="GL483" s="4">
        <v>3.313E-08</v>
      </c>
      <c r="GM483" s="4">
        <v>2.70308129756</v>
      </c>
      <c r="GN483" s="4">
        <v>604.4725636619</v>
      </c>
      <c r="GO483">
        <f t="shared" si="196"/>
        <v>1.1828433211702755E-08</v>
      </c>
      <c r="GP483">
        <f t="shared" si="197"/>
        <v>1.1819482207202002E-08</v>
      </c>
      <c r="GQ483">
        <f t="shared" si="198"/>
        <v>1.1819482202951536E-08</v>
      </c>
      <c r="GR483">
        <f t="shared" si="199"/>
        <v>1.1819482202951536E-08</v>
      </c>
    </row>
    <row r="484" spans="13:200" ht="12.75">
      <c r="M484" s="4">
        <v>1.08E-09</v>
      </c>
      <c r="N484" s="4">
        <v>0.9898977494</v>
      </c>
      <c r="O484" s="4">
        <v>5636.0650166766</v>
      </c>
      <c r="P484">
        <f t="shared" si="194"/>
        <v>1.1010658077538114E-11</v>
      </c>
      <c r="BP484" s="4">
        <v>4.7E-10</v>
      </c>
      <c r="BQ484" s="4">
        <v>5.50981287869</v>
      </c>
      <c r="BR484" s="4">
        <v>12779.4507954208</v>
      </c>
      <c r="BS484">
        <f t="shared" si="195"/>
        <v>4.100599525888708E-10</v>
      </c>
      <c r="GL484" s="4">
        <v>3.276E-08</v>
      </c>
      <c r="GM484" s="4">
        <v>1.24440460327</v>
      </c>
      <c r="GN484" s="4">
        <v>874.6546428334</v>
      </c>
      <c r="GO484">
        <f t="shared" si="196"/>
        <v>-2.9027522426728876E-08</v>
      </c>
      <c r="GP484">
        <f t="shared" si="197"/>
        <v>-2.903387532164024E-08</v>
      </c>
      <c r="GQ484">
        <f t="shared" si="198"/>
        <v>-2.9033875324662597E-08</v>
      </c>
      <c r="GR484">
        <f t="shared" si="199"/>
        <v>-2.9033875324662597E-08</v>
      </c>
    </row>
    <row r="485" spans="13:200" ht="12.75">
      <c r="M485" s="4">
        <v>1.17E-09</v>
      </c>
      <c r="N485" s="4">
        <v>5.17362872063</v>
      </c>
      <c r="O485" s="4">
        <v>34520.3093093808</v>
      </c>
      <c r="P485">
        <f t="shared" si="194"/>
        <v>8.032671869886156E-10</v>
      </c>
      <c r="BP485" s="4">
        <v>6.2E-10</v>
      </c>
      <c r="BQ485" s="4">
        <v>5.45209070099</v>
      </c>
      <c r="BR485" s="4">
        <v>949.1756089698</v>
      </c>
      <c r="BS485">
        <f t="shared" si="195"/>
        <v>-4.1104261918174663E-10</v>
      </c>
      <c r="GL485" s="4">
        <v>3.276E-08</v>
      </c>
      <c r="GM485" s="4">
        <v>5.58544609667</v>
      </c>
      <c r="GN485" s="4">
        <v>950.920714109</v>
      </c>
      <c r="GO485">
        <f t="shared" si="196"/>
        <v>1.6731647656498256E-08</v>
      </c>
      <c r="GP485">
        <f t="shared" si="197"/>
        <v>1.674446080372356E-08</v>
      </c>
      <c r="GQ485">
        <f t="shared" si="198"/>
        <v>1.674446080981851E-08</v>
      </c>
      <c r="GR485">
        <f t="shared" si="199"/>
        <v>1.674446080981851E-08</v>
      </c>
    </row>
    <row r="486" spans="13:200" ht="12.75">
      <c r="M486" s="4">
        <v>1E-09</v>
      </c>
      <c r="N486" s="4">
        <v>3.95534628189</v>
      </c>
      <c r="O486" s="4">
        <v>5547.1993364596</v>
      </c>
      <c r="P486">
        <f t="shared" si="194"/>
        <v>6.624879436978952E-10</v>
      </c>
      <c r="BP486" s="4">
        <v>6.1E-10</v>
      </c>
      <c r="BQ486" s="4">
        <v>2.93237974631</v>
      </c>
      <c r="BR486" s="4">
        <v>5791.4125575326</v>
      </c>
      <c r="BS486">
        <f t="shared" si="195"/>
        <v>6.534429810690321E-11</v>
      </c>
      <c r="GL486" s="4">
        <v>3.746E-08</v>
      </c>
      <c r="GM486" s="4">
        <v>0.33859914037</v>
      </c>
      <c r="GN486" s="4">
        <v>913.9633346388</v>
      </c>
      <c r="GO486">
        <f t="shared" si="196"/>
        <v>-2.797860037849081E-08</v>
      </c>
      <c r="GP486">
        <f t="shared" si="197"/>
        <v>-2.7967704845984265E-08</v>
      </c>
      <c r="GQ486">
        <f t="shared" si="198"/>
        <v>-2.7967704840793846E-08</v>
      </c>
      <c r="GR486">
        <f t="shared" si="199"/>
        <v>-2.7967704840793846E-08</v>
      </c>
    </row>
    <row r="487" spans="13:200" ht="12.75">
      <c r="M487" s="4">
        <v>9.8E-10</v>
      </c>
      <c r="N487" s="4">
        <v>1.28118280598</v>
      </c>
      <c r="O487" s="4">
        <v>21548.9623692918</v>
      </c>
      <c r="P487">
        <f t="shared" si="194"/>
        <v>2.6054197828120817E-10</v>
      </c>
      <c r="BP487" s="4">
        <v>4.4E-10</v>
      </c>
      <c r="BQ487" s="4">
        <v>2.87440620802</v>
      </c>
      <c r="BR487" s="4">
        <v>8584.6616659008</v>
      </c>
      <c r="BS487">
        <f t="shared" si="195"/>
        <v>-2.7577074702573604E-10</v>
      </c>
      <c r="GL487" s="4">
        <v>3.552E-08</v>
      </c>
      <c r="GM487" s="4">
        <v>3.07180917863</v>
      </c>
      <c r="GN487" s="4">
        <v>240.3864308119</v>
      </c>
      <c r="GO487">
        <f t="shared" si="196"/>
        <v>-3.173457632749929E-08</v>
      </c>
      <c r="GP487">
        <f t="shared" si="197"/>
        <v>-3.173274089840394E-08</v>
      </c>
      <c r="GQ487">
        <f t="shared" si="198"/>
        <v>-3.1732740897529406E-08</v>
      </c>
      <c r="GR487">
        <f t="shared" si="199"/>
        <v>-3.1732740897529406E-08</v>
      </c>
    </row>
    <row r="488" spans="13:200" ht="12.75">
      <c r="M488" s="4">
        <v>9.7E-10</v>
      </c>
      <c r="N488" s="4">
        <v>3.34717130592</v>
      </c>
      <c r="O488" s="4">
        <v>16310.9790457206</v>
      </c>
      <c r="P488">
        <f t="shared" si="194"/>
        <v>3.6742759551317937E-10</v>
      </c>
      <c r="BP488" s="4">
        <v>4.6E-10</v>
      </c>
      <c r="BQ488" s="4">
        <v>4.0314179656</v>
      </c>
      <c r="BR488" s="4">
        <v>10667.8004820432</v>
      </c>
      <c r="BS488">
        <f t="shared" si="195"/>
        <v>-3.8392276966350595E-11</v>
      </c>
      <c r="GL488" s="4">
        <v>2.885E-08</v>
      </c>
      <c r="GM488" s="4">
        <v>6.01130634957</v>
      </c>
      <c r="GN488" s="4">
        <v>1097.514965827</v>
      </c>
      <c r="GO488">
        <f t="shared" si="196"/>
        <v>-2.466363429951321E-08</v>
      </c>
      <c r="GP488">
        <f t="shared" si="197"/>
        <v>-2.4671490871929648E-08</v>
      </c>
      <c r="GQ488">
        <f t="shared" si="198"/>
        <v>-2.4671490875656358E-08</v>
      </c>
      <c r="GR488">
        <f t="shared" si="199"/>
        <v>-2.4671490875656358E-08</v>
      </c>
    </row>
    <row r="489" spans="13:200" ht="12.75">
      <c r="M489" s="4">
        <v>9.8E-10</v>
      </c>
      <c r="N489" s="4">
        <v>4.37041908717</v>
      </c>
      <c r="O489" s="4">
        <v>34513.2630726828</v>
      </c>
      <c r="P489">
        <f t="shared" si="194"/>
        <v>9.660191408255987E-10</v>
      </c>
      <c r="BP489" s="4">
        <v>4.7E-10</v>
      </c>
      <c r="BQ489" s="4">
        <v>3.89902931422</v>
      </c>
      <c r="BR489" s="4">
        <v>3903.9113764198</v>
      </c>
      <c r="BS489">
        <f t="shared" si="195"/>
        <v>3.597313565438783E-10</v>
      </c>
      <c r="GL489" s="4">
        <v>3.643E-08</v>
      </c>
      <c r="GM489" s="4">
        <v>5.11977873355</v>
      </c>
      <c r="GN489" s="4">
        <v>452.2010535416</v>
      </c>
      <c r="GO489">
        <f t="shared" si="196"/>
        <v>3.327317694961919E-08</v>
      </c>
      <c r="GP489">
        <f t="shared" si="197"/>
        <v>3.3276385710813175E-08</v>
      </c>
      <c r="GQ489">
        <f t="shared" si="198"/>
        <v>3.327638571233695E-08</v>
      </c>
      <c r="GR489">
        <f t="shared" si="199"/>
        <v>3.327638571233695E-08</v>
      </c>
    </row>
    <row r="490" spans="13:200" ht="12.75">
      <c r="M490" s="4">
        <v>1.25E-09</v>
      </c>
      <c r="N490" s="4">
        <v>2.7216443296</v>
      </c>
      <c r="O490" s="4">
        <v>24065.8079227755</v>
      </c>
      <c r="P490">
        <f t="shared" si="194"/>
        <v>-1.2056246334906103E-09</v>
      </c>
      <c r="BP490" s="4">
        <v>4.6E-10</v>
      </c>
      <c r="BQ490" s="4">
        <v>2.75700467329</v>
      </c>
      <c r="BR490" s="4">
        <v>6993.0088985497</v>
      </c>
      <c r="BS490">
        <f t="shared" si="195"/>
        <v>2.739482958660933E-10</v>
      </c>
      <c r="GL490" s="4">
        <v>2.768E-08</v>
      </c>
      <c r="GM490" s="4">
        <v>4.38396269009</v>
      </c>
      <c r="GN490" s="4">
        <v>391.4341006548</v>
      </c>
      <c r="GO490">
        <f t="shared" si="196"/>
        <v>-1.1610305839526453E-08</v>
      </c>
      <c r="GP490">
        <f t="shared" si="197"/>
        <v>-1.160559949429428E-08</v>
      </c>
      <c r="GQ490">
        <f t="shared" si="198"/>
        <v>-1.1605599492054473E-08</v>
      </c>
      <c r="GR490">
        <f t="shared" si="199"/>
        <v>-1.1605599492054473E-08</v>
      </c>
    </row>
    <row r="491" spans="13:200" ht="12.75">
      <c r="M491" s="4">
        <v>1.02E-09</v>
      </c>
      <c r="N491" s="4">
        <v>0.66938025772</v>
      </c>
      <c r="O491" s="4">
        <v>10239.5838660108</v>
      </c>
      <c r="P491">
        <f t="shared" si="194"/>
        <v>9.460379003804284E-10</v>
      </c>
      <c r="BP491" s="4">
        <v>4.5E-10</v>
      </c>
      <c r="BQ491" s="4">
        <v>1.933862933</v>
      </c>
      <c r="BR491" s="4">
        <v>206.1855484372</v>
      </c>
      <c r="BS491">
        <f t="shared" si="195"/>
        <v>1.1119605750143525E-10</v>
      </c>
      <c r="GL491" s="4">
        <v>2.776E-08</v>
      </c>
      <c r="GM491" s="4">
        <v>5.0182159483</v>
      </c>
      <c r="GN491" s="4">
        <v>8.9068362498</v>
      </c>
      <c r="GO491">
        <f t="shared" si="196"/>
        <v>-2.6816091761062292E-08</v>
      </c>
      <c r="GP491">
        <f t="shared" si="197"/>
        <v>-2.681606117293738E-08</v>
      </c>
      <c r="GQ491">
        <f t="shared" si="198"/>
        <v>-2.6816061172922897E-08</v>
      </c>
      <c r="GR491">
        <f t="shared" si="199"/>
        <v>-2.6816061172922897E-08</v>
      </c>
    </row>
    <row r="492" spans="13:200" ht="12.75">
      <c r="M492" s="4">
        <v>1.19E-09</v>
      </c>
      <c r="N492" s="4">
        <v>1.21689479331</v>
      </c>
      <c r="O492" s="4">
        <v>1478.8665740644</v>
      </c>
      <c r="P492">
        <f t="shared" si="194"/>
        <v>-2.38188205854225E-10</v>
      </c>
      <c r="BP492" s="4">
        <v>4.7E-10</v>
      </c>
      <c r="BQ492" s="4">
        <v>2.57670800912</v>
      </c>
      <c r="BR492" s="4">
        <v>11492.542675792</v>
      </c>
      <c r="BS492">
        <f t="shared" si="195"/>
        <v>4.5493584188453163E-10</v>
      </c>
      <c r="GL492" s="4">
        <v>2.99E-08</v>
      </c>
      <c r="GM492" s="4">
        <v>5.62911695857</v>
      </c>
      <c r="GN492" s="4">
        <v>140.6563608848</v>
      </c>
      <c r="GO492">
        <f t="shared" si="196"/>
        <v>1.1084863460970718E-08</v>
      </c>
      <c r="GP492">
        <f t="shared" si="197"/>
        <v>1.1082994542017674E-08</v>
      </c>
      <c r="GQ492">
        <f t="shared" si="198"/>
        <v>1.1082994541133687E-08</v>
      </c>
      <c r="GR492">
        <f t="shared" si="199"/>
        <v>1.1082994541133687E-08</v>
      </c>
    </row>
    <row r="493" spans="13:200" ht="12.75">
      <c r="M493" s="4">
        <v>9.4E-10</v>
      </c>
      <c r="N493" s="4">
        <v>1.99595224256</v>
      </c>
      <c r="O493" s="4">
        <v>13362.4497067992</v>
      </c>
      <c r="P493">
        <f t="shared" si="194"/>
        <v>8.295910092964488E-10</v>
      </c>
      <c r="BP493" s="4">
        <v>4.4E-10</v>
      </c>
      <c r="BQ493" s="4">
        <v>3.62570223167</v>
      </c>
      <c r="BR493" s="4">
        <v>63658.8777508376</v>
      </c>
      <c r="BS493">
        <f t="shared" si="195"/>
        <v>-1.0890208737315335E-10</v>
      </c>
      <c r="GL493" s="4">
        <v>2.761E-08</v>
      </c>
      <c r="GM493" s="4">
        <v>4.05534163807</v>
      </c>
      <c r="GN493" s="4">
        <v>6283.0758499914</v>
      </c>
      <c r="GO493">
        <f t="shared" si="196"/>
        <v>2.645946022207634E-08</v>
      </c>
      <c r="GP493">
        <f t="shared" si="197"/>
        <v>2.6435629193388944E-08</v>
      </c>
      <c r="GQ493">
        <f t="shared" si="198"/>
        <v>2.643562918196965E-08</v>
      </c>
      <c r="GR493">
        <f t="shared" si="199"/>
        <v>2.643562918196965E-08</v>
      </c>
    </row>
    <row r="494" spans="13:200" ht="12.75">
      <c r="M494" s="4">
        <v>9.4E-10</v>
      </c>
      <c r="N494" s="4">
        <v>4.30965982872</v>
      </c>
      <c r="O494" s="4">
        <v>26880.3198130326</v>
      </c>
      <c r="P494">
        <f t="shared" si="194"/>
        <v>-4.1717667305880757E-10</v>
      </c>
      <c r="BP494" s="4">
        <v>5.1E-10</v>
      </c>
      <c r="BQ494" s="4">
        <v>0.84536826273</v>
      </c>
      <c r="BR494" s="4">
        <v>12345.739057544</v>
      </c>
      <c r="BS494">
        <f t="shared" si="195"/>
        <v>-3.796488058226689E-10</v>
      </c>
      <c r="GL494" s="4">
        <v>3.226E-08</v>
      </c>
      <c r="GM494" s="4">
        <v>4.76711354367</v>
      </c>
      <c r="GN494" s="4">
        <v>6241.973868937</v>
      </c>
      <c r="GO494">
        <f t="shared" si="196"/>
        <v>-2.5947455479255417E-08</v>
      </c>
      <c r="GP494">
        <f t="shared" si="197"/>
        <v>-2.5890090127317828E-08</v>
      </c>
      <c r="GQ494">
        <f t="shared" si="198"/>
        <v>-2.5890090100011292E-08</v>
      </c>
      <c r="GR494">
        <f t="shared" si="199"/>
        <v>-2.5890090100011292E-08</v>
      </c>
    </row>
    <row r="495" spans="13:200" ht="12.75">
      <c r="M495" s="4">
        <v>9.5E-10</v>
      </c>
      <c r="N495" s="4">
        <v>2.89807657534</v>
      </c>
      <c r="O495" s="4">
        <v>34911.412076091</v>
      </c>
      <c r="P495">
        <f t="shared" si="194"/>
        <v>3.520114133378937E-10</v>
      </c>
      <c r="BP495" s="4">
        <v>4.3E-10</v>
      </c>
      <c r="BQ495" s="4">
        <v>0.01524970172</v>
      </c>
      <c r="BR495" s="4">
        <v>37853.8754993826</v>
      </c>
      <c r="BS495">
        <f t="shared" si="195"/>
        <v>4.223833857506177E-10</v>
      </c>
      <c r="GL495" s="4">
        <v>3.748E-08</v>
      </c>
      <c r="GM495" s="4">
        <v>4.84009347869</v>
      </c>
      <c r="GN495" s="4">
        <v>341.7340998913</v>
      </c>
      <c r="GO495">
        <f t="shared" si="196"/>
        <v>-1.8024691328765888E-08</v>
      </c>
      <c r="GP495">
        <f t="shared" si="197"/>
        <v>-1.80300642759667E-08</v>
      </c>
      <c r="GQ495">
        <f t="shared" si="198"/>
        <v>-1.803006427852182E-08</v>
      </c>
      <c r="GR495">
        <f t="shared" si="199"/>
        <v>-1.803006427852182E-08</v>
      </c>
    </row>
    <row r="496" spans="13:200" ht="12.75">
      <c r="M496" s="4">
        <v>1.06E-09</v>
      </c>
      <c r="N496" s="4">
        <v>1.0015665359</v>
      </c>
      <c r="O496" s="4">
        <v>16522.6597160022</v>
      </c>
      <c r="P496">
        <f t="shared" si="194"/>
        <v>-3.297875834506602E-10</v>
      </c>
      <c r="BP496" s="4">
        <v>4.1E-10</v>
      </c>
      <c r="BQ496" s="4">
        <v>3.27146326065</v>
      </c>
      <c r="BR496" s="4">
        <v>8858.3149443206</v>
      </c>
      <c r="BS496">
        <f t="shared" si="195"/>
        <v>4.0996115320086684E-10</v>
      </c>
      <c r="GL496" s="4">
        <v>2.752E-08</v>
      </c>
      <c r="GM496" s="4">
        <v>4.53621078796</v>
      </c>
      <c r="GN496" s="4">
        <v>6206.8097787158</v>
      </c>
      <c r="GO496">
        <f t="shared" si="196"/>
        <v>1.8412283145695964E-08</v>
      </c>
      <c r="GP496">
        <f t="shared" si="197"/>
        <v>1.8472944273153853E-08</v>
      </c>
      <c r="GQ496">
        <f t="shared" si="198"/>
        <v>1.847294430194713E-08</v>
      </c>
      <c r="GR496">
        <f t="shared" si="199"/>
        <v>1.847294430194713E-08</v>
      </c>
    </row>
    <row r="497" spans="13:200" ht="12.75">
      <c r="M497" s="4">
        <v>9.7E-10</v>
      </c>
      <c r="N497" s="4">
        <v>0.89642320201</v>
      </c>
      <c r="O497" s="4">
        <v>71980.6335747311</v>
      </c>
      <c r="P497">
        <f t="shared" si="194"/>
        <v>-9.68379120419109E-10</v>
      </c>
      <c r="BP497" s="4">
        <v>4.5E-10</v>
      </c>
      <c r="BQ497" s="4">
        <v>3.03765521215</v>
      </c>
      <c r="BR497" s="4">
        <v>65236.2212932854</v>
      </c>
      <c r="BS497">
        <f t="shared" si="195"/>
        <v>3.6815541719242277E-10</v>
      </c>
      <c r="GL497" s="4">
        <v>3.847E-08</v>
      </c>
      <c r="GM497" s="4">
        <v>2.40982343643</v>
      </c>
      <c r="GN497" s="4">
        <v>26086.4186688659</v>
      </c>
      <c r="GO497">
        <f t="shared" si="196"/>
        <v>1.7633266613478096E-08</v>
      </c>
      <c r="GP497">
        <f t="shared" si="197"/>
        <v>1.7205144661543466E-08</v>
      </c>
      <c r="GQ497">
        <f t="shared" si="198"/>
        <v>1.720514445825718E-08</v>
      </c>
      <c r="GR497">
        <f t="shared" si="199"/>
        <v>1.720514445825718E-08</v>
      </c>
    </row>
    <row r="498" spans="13:200" ht="12.75">
      <c r="M498" s="4">
        <v>1.16E-09</v>
      </c>
      <c r="N498" s="4">
        <v>4.19967201116</v>
      </c>
      <c r="O498" s="4">
        <v>206.7007372966</v>
      </c>
      <c r="P498">
        <f t="shared" si="194"/>
        <v>-1.159284301104643E-09</v>
      </c>
      <c r="BP498" s="4">
        <v>4.7E-10</v>
      </c>
      <c r="BQ498" s="4">
        <v>1.44447548944</v>
      </c>
      <c r="BR498" s="4">
        <v>21393.5419698576</v>
      </c>
      <c r="BS498">
        <f t="shared" si="195"/>
        <v>-1.3951829895011065E-10</v>
      </c>
      <c r="GL498" s="4">
        <v>2.727E-08</v>
      </c>
      <c r="GM498" s="4">
        <v>3.28234198801</v>
      </c>
      <c r="GN498" s="4">
        <v>483.4811746095</v>
      </c>
      <c r="GO498">
        <f t="shared" si="196"/>
        <v>2.583080415439153E-08</v>
      </c>
      <c r="GP498">
        <f t="shared" si="197"/>
        <v>2.582878114317292E-08</v>
      </c>
      <c r="GQ498">
        <f t="shared" si="198"/>
        <v>2.5828781142210217E-08</v>
      </c>
      <c r="GR498">
        <f t="shared" si="199"/>
        <v>2.5828781142210217E-08</v>
      </c>
    </row>
    <row r="499" spans="13:200" ht="12.75">
      <c r="M499" s="4">
        <v>9.9E-10</v>
      </c>
      <c r="N499" s="4">
        <v>1.37437847718</v>
      </c>
      <c r="O499" s="4">
        <v>1039.0266107904</v>
      </c>
      <c r="P499">
        <f t="shared" si="194"/>
        <v>-4.0418825883711225E-10</v>
      </c>
      <c r="BP499" s="4">
        <v>5.8E-10</v>
      </c>
      <c r="BQ499" s="4">
        <v>5.45843180927</v>
      </c>
      <c r="BR499" s="4">
        <v>1975.492545856</v>
      </c>
      <c r="BS499">
        <f t="shared" si="195"/>
        <v>-3.506459292117995E-10</v>
      </c>
      <c r="GL499" s="4">
        <v>2.884E-08</v>
      </c>
      <c r="GM499" s="4">
        <v>4.05452029151</v>
      </c>
      <c r="GN499" s="4">
        <v>1.2238402774</v>
      </c>
      <c r="GO499">
        <f t="shared" si="196"/>
        <v>2.4629063862654887E-08</v>
      </c>
      <c r="GP499">
        <f t="shared" si="197"/>
        <v>2.462907264933823E-08</v>
      </c>
      <c r="GQ499">
        <f t="shared" si="198"/>
        <v>2.4629072649342417E-08</v>
      </c>
      <c r="GR499">
        <f t="shared" si="199"/>
        <v>2.4629072649342417E-08</v>
      </c>
    </row>
    <row r="500" spans="13:200" ht="12.75">
      <c r="M500" s="4">
        <v>1.26E-09</v>
      </c>
      <c r="N500" s="4">
        <v>3.21642544972</v>
      </c>
      <c r="O500" s="4">
        <v>305281.943071048</v>
      </c>
      <c r="P500">
        <f t="shared" si="194"/>
        <v>-4.938487324958994E-10</v>
      </c>
      <c r="BP500" s="4">
        <v>5E-10</v>
      </c>
      <c r="BQ500" s="4">
        <v>2.13285524146</v>
      </c>
      <c r="BR500" s="4">
        <v>12573.2652469836</v>
      </c>
      <c r="BS500">
        <f t="shared" si="195"/>
        <v>4.032603189233311E-10</v>
      </c>
      <c r="GL500" s="4">
        <v>2.702E-08</v>
      </c>
      <c r="GM500" s="4">
        <v>3.72061244391</v>
      </c>
      <c r="GN500" s="4">
        <v>946.4672959841</v>
      </c>
      <c r="GO500">
        <f t="shared" si="196"/>
        <v>-2.6251980783742784E-08</v>
      </c>
      <c r="GP500">
        <f t="shared" si="197"/>
        <v>-2.6254874774263558E-08</v>
      </c>
      <c r="GQ500">
        <f t="shared" si="198"/>
        <v>-2.625487477563393E-08</v>
      </c>
      <c r="GR500">
        <f t="shared" si="199"/>
        <v>-2.625487477563393E-08</v>
      </c>
    </row>
    <row r="501" spans="13:200" ht="12.75">
      <c r="M501" s="4">
        <v>9.4E-10</v>
      </c>
      <c r="N501" s="4">
        <v>0.6899787606</v>
      </c>
      <c r="O501" s="4">
        <v>7834.1210726394</v>
      </c>
      <c r="P501">
        <f t="shared" si="194"/>
        <v>-7.32091225875789E-10</v>
      </c>
      <c r="BP501" s="4">
        <v>4.1E-10</v>
      </c>
      <c r="BQ501" s="4">
        <v>1.32190847146</v>
      </c>
      <c r="BR501" s="4">
        <v>2547.8375382324</v>
      </c>
      <c r="BS501">
        <f t="shared" si="195"/>
        <v>-5.509604437264519E-11</v>
      </c>
      <c r="GL501" s="4">
        <v>2.723E-08</v>
      </c>
      <c r="GM501" s="4">
        <v>4.37517047024</v>
      </c>
      <c r="GN501" s="4">
        <v>15.1903018481</v>
      </c>
      <c r="GO501">
        <f t="shared" si="196"/>
        <v>-1.6803568246776942E-08</v>
      </c>
      <c r="GP501">
        <f t="shared" si="197"/>
        <v>-1.6803412511407333E-08</v>
      </c>
      <c r="GQ501">
        <f t="shared" si="198"/>
        <v>-1.680341251133334E-08</v>
      </c>
      <c r="GR501">
        <f t="shared" si="199"/>
        <v>-1.680341251133334E-08</v>
      </c>
    </row>
    <row r="502" spans="13:200" ht="12.75">
      <c r="M502" s="4">
        <v>9.4E-10</v>
      </c>
      <c r="N502" s="4">
        <v>5.58132218606</v>
      </c>
      <c r="O502" s="4">
        <v>3104.9300594238</v>
      </c>
      <c r="P502">
        <f t="shared" si="194"/>
        <v>-5.423192089356427E-10</v>
      </c>
      <c r="BP502" s="4">
        <v>4.7E-10</v>
      </c>
      <c r="BQ502" s="4">
        <v>3.67579608544</v>
      </c>
      <c r="BR502" s="4">
        <v>28313.288804661</v>
      </c>
      <c r="BS502">
        <f t="shared" si="195"/>
        <v>-5.661003092640142E-12</v>
      </c>
      <c r="GL502" s="4">
        <v>2.847E-08</v>
      </c>
      <c r="GM502" s="4">
        <v>5.22951186538</v>
      </c>
      <c r="GN502" s="4">
        <v>661.0467308547</v>
      </c>
      <c r="GO502">
        <f t="shared" si="196"/>
        <v>1.2242371377895582E-08</v>
      </c>
      <c r="GP502">
        <f t="shared" si="197"/>
        <v>1.2250500618820294E-08</v>
      </c>
      <c r="GQ502">
        <f t="shared" si="198"/>
        <v>1.2250500622676938E-08</v>
      </c>
      <c r="GR502">
        <f t="shared" si="199"/>
        <v>1.2250500622676938E-08</v>
      </c>
    </row>
    <row r="503" spans="13:200" ht="12.75">
      <c r="M503" s="4">
        <v>9.5E-10</v>
      </c>
      <c r="N503" s="4">
        <v>3.0382374111</v>
      </c>
      <c r="O503" s="4">
        <v>8982.810669308998</v>
      </c>
      <c r="P503">
        <f t="shared" si="194"/>
        <v>-9.131767505876289E-10</v>
      </c>
      <c r="BP503" s="4">
        <v>4.1E-10</v>
      </c>
      <c r="BQ503" s="4">
        <v>2.2401347512600003</v>
      </c>
      <c r="BR503" s="4">
        <v>8273.8208670324</v>
      </c>
      <c r="BS503">
        <f t="shared" si="195"/>
        <v>4.0561720942147466E-10</v>
      </c>
      <c r="GL503" s="4">
        <v>2.68E-08</v>
      </c>
      <c r="GM503" s="4">
        <v>4.19379121323</v>
      </c>
      <c r="GN503" s="4">
        <v>13.184564278</v>
      </c>
      <c r="GO503">
        <f t="shared" si="196"/>
        <v>1.9617871849203783E-08</v>
      </c>
      <c r="GP503">
        <f t="shared" si="197"/>
        <v>1.9617756664113964E-08</v>
      </c>
      <c r="GQ503">
        <f t="shared" si="198"/>
        <v>1.9617756664059215E-08</v>
      </c>
      <c r="GR503">
        <f t="shared" si="199"/>
        <v>1.9617756664059215E-08</v>
      </c>
    </row>
    <row r="504" spans="13:200" ht="12.75">
      <c r="M504" s="4">
        <v>1.08E-09</v>
      </c>
      <c r="N504" s="4">
        <v>0.52696637156</v>
      </c>
      <c r="O504" s="4">
        <v>276.7457718644</v>
      </c>
      <c r="P504">
        <f t="shared" si="194"/>
        <v>-1.5111903278974968E-10</v>
      </c>
      <c r="BP504" s="4">
        <v>4.7E-10</v>
      </c>
      <c r="BQ504" s="4">
        <v>6.21438985953</v>
      </c>
      <c r="BR504" s="4">
        <v>10991.3058987006</v>
      </c>
      <c r="BS504">
        <f t="shared" si="195"/>
        <v>-8.938355620631893E-11</v>
      </c>
      <c r="GL504" s="4">
        <v>3.269E-08</v>
      </c>
      <c r="GM504" s="4">
        <v>0.4311977852</v>
      </c>
      <c r="GN504" s="4">
        <v>496.9745554282</v>
      </c>
      <c r="GO504">
        <f t="shared" si="196"/>
        <v>-1.285935101224972E-08</v>
      </c>
      <c r="GP504">
        <f t="shared" si="197"/>
        <v>-1.2852203981887764E-08</v>
      </c>
      <c r="GQ504">
        <f t="shared" si="198"/>
        <v>-1.2852203978484283E-08</v>
      </c>
      <c r="GR504">
        <f t="shared" si="199"/>
        <v>-1.2852203978484283E-08</v>
      </c>
    </row>
    <row r="505" spans="13:200" ht="12.75">
      <c r="M505" s="4">
        <v>1.24E-09</v>
      </c>
      <c r="N505" s="4">
        <v>3.43899862683</v>
      </c>
      <c r="O505" s="4">
        <v>172146.97134054</v>
      </c>
      <c r="P505">
        <f t="shared" si="194"/>
        <v>7.224891611160975E-10</v>
      </c>
      <c r="BP505" s="4">
        <v>4.2E-10</v>
      </c>
      <c r="BQ505" s="4">
        <v>3.0163181735</v>
      </c>
      <c r="BR505" s="4">
        <v>853.196381752</v>
      </c>
      <c r="BS505">
        <f t="shared" si="195"/>
        <v>1.7965837238011122E-10</v>
      </c>
      <c r="GL505" s="4">
        <v>3.489E-08</v>
      </c>
      <c r="GM505" s="4">
        <v>3.82213189319</v>
      </c>
      <c r="GN505" s="4">
        <v>625.9945152181</v>
      </c>
      <c r="GO505">
        <f t="shared" si="196"/>
        <v>-3.01215862783981E-08</v>
      </c>
      <c r="GP505">
        <f t="shared" si="197"/>
        <v>-3.0126858594088974E-08</v>
      </c>
      <c r="GQ505">
        <f t="shared" si="198"/>
        <v>-3.012685859660179E-08</v>
      </c>
      <c r="GR505">
        <f t="shared" si="199"/>
        <v>-3.012685859660179E-08</v>
      </c>
    </row>
    <row r="506" spans="13:200" ht="12.75">
      <c r="M506" s="4">
        <v>1.02E-09</v>
      </c>
      <c r="N506" s="4">
        <v>1.04031728553</v>
      </c>
      <c r="O506" s="4">
        <v>95143.1329209781</v>
      </c>
      <c r="P506">
        <f t="shared" si="194"/>
        <v>-1.4714095808384312E-10</v>
      </c>
      <c r="BP506" s="4">
        <v>5.6E-10</v>
      </c>
      <c r="BQ506" s="4">
        <v>1.09773690181</v>
      </c>
      <c r="BR506" s="4">
        <v>77376.2010224075</v>
      </c>
      <c r="BS506">
        <f t="shared" si="195"/>
        <v>2.3272548949481676E-10</v>
      </c>
      <c r="GL506" s="4">
        <v>3.757E-08</v>
      </c>
      <c r="GM506" s="4">
        <v>3.88223872147</v>
      </c>
      <c r="GN506" s="4">
        <v>495.702531041</v>
      </c>
      <c r="GO506">
        <f t="shared" si="196"/>
        <v>-3.7359729431114036E-08</v>
      </c>
      <c r="GP506">
        <f t="shared" si="197"/>
        <v>-3.7358786930223966E-08</v>
      </c>
      <c r="GQ506">
        <f t="shared" si="198"/>
        <v>-3.735878692977531E-08</v>
      </c>
      <c r="GR506">
        <f t="shared" si="199"/>
        <v>-3.735878692977531E-08</v>
      </c>
    </row>
    <row r="507" spans="13:200" ht="12.75">
      <c r="M507" s="4">
        <v>1.04E-09</v>
      </c>
      <c r="N507" s="4">
        <v>3.39218586218</v>
      </c>
      <c r="O507" s="4">
        <v>290.972865866</v>
      </c>
      <c r="P507">
        <f t="shared" si="194"/>
        <v>9.422546207470773E-10</v>
      </c>
      <c r="BP507" s="4">
        <v>4E-10</v>
      </c>
      <c r="BQ507" s="4">
        <v>2.35698541041</v>
      </c>
      <c r="BR507" s="4">
        <v>2699.7348193176</v>
      </c>
      <c r="BS507">
        <f t="shared" si="195"/>
        <v>3.882613389990834E-10</v>
      </c>
      <c r="GL507" s="4">
        <v>2.872E-08</v>
      </c>
      <c r="GM507" s="4">
        <v>5.00345974886</v>
      </c>
      <c r="GN507" s="4">
        <v>252.0865223816</v>
      </c>
      <c r="GO507">
        <f t="shared" si="196"/>
        <v>1.4864493519717284E-08</v>
      </c>
      <c r="GP507">
        <f t="shared" si="197"/>
        <v>1.4861529353877822E-08</v>
      </c>
      <c r="GQ507">
        <f t="shared" si="198"/>
        <v>1.4861529352469671E-08</v>
      </c>
      <c r="GR507">
        <f t="shared" si="199"/>
        <v>1.4861529352469671E-08</v>
      </c>
    </row>
    <row r="508" spans="13:200" ht="12.75">
      <c r="M508" s="4">
        <v>1.1E-09</v>
      </c>
      <c r="N508" s="4">
        <v>3.68205877433</v>
      </c>
      <c r="O508" s="4">
        <v>22380.755800274</v>
      </c>
      <c r="P508">
        <f t="shared" si="194"/>
        <v>7.776406533666668E-10</v>
      </c>
      <c r="BP508" s="4">
        <v>4.3E-10</v>
      </c>
      <c r="BQ508" s="4">
        <v>5.28030898459</v>
      </c>
      <c r="BR508" s="4">
        <v>17796.9591667858</v>
      </c>
      <c r="BS508">
        <f t="shared" si="195"/>
        <v>-4.237455315090952E-10</v>
      </c>
      <c r="GL508" s="4">
        <v>3.742E-08</v>
      </c>
      <c r="GM508" s="4">
        <v>2.03372773652</v>
      </c>
      <c r="GN508" s="4">
        <v>8.5980197091</v>
      </c>
      <c r="GO508">
        <f t="shared" si="196"/>
        <v>-2.6719747218307743E-08</v>
      </c>
      <c r="GP508">
        <f t="shared" si="197"/>
        <v>-2.671963944286547E-08</v>
      </c>
      <c r="GQ508">
        <f t="shared" si="198"/>
        <v>-2.671963944281447E-08</v>
      </c>
      <c r="GR508">
        <f t="shared" si="199"/>
        <v>-2.671963944281447E-08</v>
      </c>
    </row>
    <row r="509" spans="13:200" ht="12.75">
      <c r="M509" s="4">
        <v>1.17E-09</v>
      </c>
      <c r="N509" s="4">
        <v>0.78475956902</v>
      </c>
      <c r="O509" s="4">
        <v>83286.9142695535</v>
      </c>
      <c r="P509">
        <f t="shared" si="194"/>
        <v>5.401025620320298E-10</v>
      </c>
      <c r="BP509" s="4">
        <v>5.4E-10</v>
      </c>
      <c r="BQ509" s="4">
        <v>2.59175932091</v>
      </c>
      <c r="BR509" s="4">
        <v>22910.4467653685</v>
      </c>
      <c r="BS509">
        <f t="shared" si="195"/>
        <v>-5.210555036965995E-10</v>
      </c>
      <c r="GL509" s="4">
        <v>3.172E-08</v>
      </c>
      <c r="GM509" s="4">
        <v>1.11135762382</v>
      </c>
      <c r="GN509" s="4">
        <v>260.9933586314</v>
      </c>
      <c r="GO509">
        <f t="shared" si="196"/>
        <v>2.2686837472090744E-08</v>
      </c>
      <c r="GP509">
        <f t="shared" si="197"/>
        <v>2.2684068849981957E-08</v>
      </c>
      <c r="GQ509">
        <f t="shared" si="198"/>
        <v>2.2684068848671223E-08</v>
      </c>
      <c r="GR509">
        <f t="shared" si="199"/>
        <v>2.2684068848671223E-08</v>
      </c>
    </row>
    <row r="510" spans="13:200" ht="12.75">
      <c r="M510" s="4">
        <v>8.3E-10</v>
      </c>
      <c r="N510" s="4">
        <v>0.18241793425</v>
      </c>
      <c r="O510" s="4">
        <v>15141.390794312</v>
      </c>
      <c r="P510">
        <f t="shared" si="194"/>
        <v>3.487601550466945E-10</v>
      </c>
      <c r="BP510" s="4">
        <v>5.4E-10</v>
      </c>
      <c r="BQ510" s="4">
        <v>0.88027764102</v>
      </c>
      <c r="BR510" s="4">
        <v>71960.3865832236</v>
      </c>
      <c r="BS510">
        <f t="shared" si="195"/>
        <v>-5.7413569741626075E-11</v>
      </c>
      <c r="GL510" s="4">
        <v>3.341E-08</v>
      </c>
      <c r="GM510" s="4">
        <v>2.91360557418</v>
      </c>
      <c r="GN510" s="4">
        <v>304.2342036999</v>
      </c>
      <c r="GO510">
        <f t="shared" si="196"/>
        <v>2.589158082723519E-08</v>
      </c>
      <c r="GP510">
        <f t="shared" si="197"/>
        <v>2.589465427263801E-08</v>
      </c>
      <c r="GQ510">
        <f t="shared" si="198"/>
        <v>2.589465427409727E-08</v>
      </c>
      <c r="GR510">
        <f t="shared" si="199"/>
        <v>2.589465427409727E-08</v>
      </c>
    </row>
    <row r="511" spans="13:200" ht="12.75">
      <c r="M511" s="4">
        <v>8.9E-10</v>
      </c>
      <c r="N511" s="4">
        <v>4.45371820659</v>
      </c>
      <c r="O511" s="4">
        <v>792.7748884674</v>
      </c>
      <c r="P511">
        <f t="shared" si="194"/>
        <v>-4.665939621181346E-10</v>
      </c>
      <c r="BP511" s="4">
        <v>5.5E-10</v>
      </c>
      <c r="BQ511" s="4">
        <v>0.07988899477</v>
      </c>
      <c r="BR511" s="4">
        <v>83467.1563530172</v>
      </c>
      <c r="BS511">
        <f t="shared" si="195"/>
        <v>-4.901287073540326E-10</v>
      </c>
      <c r="GL511" s="4">
        <v>2.915E-08</v>
      </c>
      <c r="GM511" s="4">
        <v>2.63627684599</v>
      </c>
      <c r="GN511" s="4">
        <v>6681.2248533996</v>
      </c>
      <c r="GO511">
        <f t="shared" si="196"/>
        <v>8.955740630727974E-09</v>
      </c>
      <c r="GP511">
        <f t="shared" si="197"/>
        <v>8.867015143331488E-09</v>
      </c>
      <c r="GQ511">
        <f t="shared" si="198"/>
        <v>8.867015101104378E-09</v>
      </c>
      <c r="GR511">
        <f t="shared" si="199"/>
        <v>8.867015101104378E-09</v>
      </c>
    </row>
    <row r="512" spans="13:200" ht="12.75">
      <c r="M512" s="4">
        <v>8.2E-10</v>
      </c>
      <c r="N512" s="4">
        <v>4.80703651241</v>
      </c>
      <c r="O512" s="4">
        <v>6819.8803620868</v>
      </c>
      <c r="P512">
        <f t="shared" si="194"/>
        <v>-6.407798489147571E-10</v>
      </c>
      <c r="BP512" s="4">
        <v>3.9E-10</v>
      </c>
      <c r="BQ512" s="4">
        <v>1.12867321442</v>
      </c>
      <c r="BR512" s="4">
        <v>9910.583327509</v>
      </c>
      <c r="BS512">
        <f t="shared" si="195"/>
        <v>3.1516820356787075E-10</v>
      </c>
      <c r="GL512" s="4">
        <v>2.915E-08</v>
      </c>
      <c r="GM512" s="4">
        <v>1.4377362589</v>
      </c>
      <c r="GN512" s="4">
        <v>6604.958782124</v>
      </c>
      <c r="GO512">
        <f t="shared" si="196"/>
        <v>-6.916617202512126E-09</v>
      </c>
      <c r="GP512">
        <f t="shared" si="197"/>
        <v>-7.006074760796364E-09</v>
      </c>
      <c r="GQ512">
        <f t="shared" si="198"/>
        <v>-7.006074803207053E-09</v>
      </c>
      <c r="GR512">
        <f t="shared" si="199"/>
        <v>-7.006074803207053E-09</v>
      </c>
    </row>
    <row r="513" spans="13:200" ht="12.75">
      <c r="M513" s="4">
        <v>8.7E-10</v>
      </c>
      <c r="N513" s="4">
        <v>3.43122851097</v>
      </c>
      <c r="O513" s="4">
        <v>27707.5424942948</v>
      </c>
      <c r="P513">
        <f t="shared" si="194"/>
        <v>8.323594179757623E-10</v>
      </c>
      <c r="BP513" s="4">
        <v>4E-10</v>
      </c>
      <c r="BQ513" s="4">
        <v>1.35670430524</v>
      </c>
      <c r="BR513" s="4">
        <v>27177.8515292002</v>
      </c>
      <c r="BS513">
        <f t="shared" si="195"/>
        <v>3.919072692446619E-10</v>
      </c>
      <c r="GL513" s="4">
        <v>2.629E-08</v>
      </c>
      <c r="GM513" s="4">
        <v>2.0982440745</v>
      </c>
      <c r="GN513" s="4">
        <v>2713.4145640538</v>
      </c>
      <c r="GO513">
        <f t="shared" si="196"/>
        <v>-2.3018246359358863E-08</v>
      </c>
      <c r="GP513">
        <f t="shared" si="197"/>
        <v>-2.3034717159970474E-08</v>
      </c>
      <c r="GQ513">
        <f t="shared" si="198"/>
        <v>-2.303471716780722E-08</v>
      </c>
      <c r="GR513">
        <f t="shared" si="199"/>
        <v>-2.303471716780722E-08</v>
      </c>
    </row>
    <row r="514" spans="13:200" ht="12.75">
      <c r="M514" s="4">
        <v>1.01E-09</v>
      </c>
      <c r="N514" s="4">
        <v>5.32081603011</v>
      </c>
      <c r="O514" s="4">
        <v>2301.58581590939</v>
      </c>
      <c r="P514">
        <f aca="true" t="shared" si="200" ref="P514:P559">M514*COS(N514+O514*$E$16)</f>
        <v>-9.360094913544375E-10</v>
      </c>
      <c r="BP514" s="4">
        <v>3.9E-10</v>
      </c>
      <c r="BQ514" s="4">
        <v>4.39624220245</v>
      </c>
      <c r="BR514" s="4">
        <v>5618.3198048614</v>
      </c>
      <c r="BS514">
        <f aca="true" t="shared" si="201" ref="BS514:BS526">BP514*COS(BQ514+BR514*$E$16)</f>
        <v>-2.9082198383791793E-10</v>
      </c>
      <c r="GL514" s="4">
        <v>2.901E-08</v>
      </c>
      <c r="GM514" s="4">
        <v>3.3392480023</v>
      </c>
      <c r="GN514" s="4">
        <v>515.463871093</v>
      </c>
      <c r="GO514">
        <f t="shared" si="196"/>
        <v>2.4856974329160306E-09</v>
      </c>
      <c r="GP514">
        <f t="shared" si="197"/>
        <v>2.4928259804004744E-09</v>
      </c>
      <c r="GQ514">
        <f t="shared" si="198"/>
        <v>2.492825983791478E-09</v>
      </c>
      <c r="GR514">
        <f t="shared" si="199"/>
        <v>2.492825983791478E-09</v>
      </c>
    </row>
    <row r="515" spans="13:200" ht="12.75">
      <c r="M515" s="4">
        <v>8.2E-10</v>
      </c>
      <c r="N515" s="4">
        <v>0.87060089842</v>
      </c>
      <c r="O515" s="4">
        <v>10241.2022911672</v>
      </c>
      <c r="P515">
        <f t="shared" si="200"/>
        <v>6.935725123663271E-10</v>
      </c>
      <c r="BP515" s="4">
        <v>4.2E-10</v>
      </c>
      <c r="BQ515" s="4">
        <v>4.78798367468</v>
      </c>
      <c r="BR515" s="4">
        <v>7856.896274090191</v>
      </c>
      <c r="BS515">
        <f t="shared" si="201"/>
        <v>-3.282845805980501E-11</v>
      </c>
      <c r="GL515" s="4">
        <v>2.803E-08</v>
      </c>
      <c r="GM515" s="4">
        <v>1.23584865903</v>
      </c>
      <c r="GN515" s="4">
        <v>6643.0918177618</v>
      </c>
      <c r="GO515">
        <f t="shared" si="196"/>
        <v>1.940773712089816E-08</v>
      </c>
      <c r="GP515">
        <f t="shared" si="197"/>
        <v>1.9471922942479405E-08</v>
      </c>
      <c r="GQ515">
        <f t="shared" si="198"/>
        <v>1.9471922972993267E-08</v>
      </c>
      <c r="GR515">
        <f t="shared" si="199"/>
        <v>1.9471922972993267E-08</v>
      </c>
    </row>
    <row r="516" spans="13:200" ht="12.75">
      <c r="M516" s="4">
        <v>8.6E-10</v>
      </c>
      <c r="N516" s="4">
        <v>4.61919461931</v>
      </c>
      <c r="O516" s="4">
        <v>36147.4098773004</v>
      </c>
      <c r="P516">
        <f t="shared" si="200"/>
        <v>-6.838984204332548E-10</v>
      </c>
      <c r="BP516" s="4">
        <v>4.7E-10</v>
      </c>
      <c r="BQ516" s="4">
        <v>2.75482175292</v>
      </c>
      <c r="BR516" s="4">
        <v>18202.2167166593</v>
      </c>
      <c r="BS516">
        <f t="shared" si="201"/>
        <v>2.8525051038767186E-10</v>
      </c>
      <c r="GL516" s="4">
        <v>3.045E-08</v>
      </c>
      <c r="GM516" s="4">
        <v>3.33515866438</v>
      </c>
      <c r="GN516" s="4">
        <v>921.0768816396</v>
      </c>
      <c r="GO516">
        <f t="shared" si="196"/>
        <v>1.0150038546081501E-08</v>
      </c>
      <c r="GP516">
        <f t="shared" si="197"/>
        <v>1.0137385346579892E-08</v>
      </c>
      <c r="GQ516">
        <f t="shared" si="198"/>
        <v>1.01373853405736E-08</v>
      </c>
      <c r="GR516">
        <f t="shared" si="199"/>
        <v>1.01373853405736E-08</v>
      </c>
    </row>
    <row r="517" spans="13:200" ht="12.75">
      <c r="M517" s="4">
        <v>9.5E-10</v>
      </c>
      <c r="N517" s="4">
        <v>2.87032884659</v>
      </c>
      <c r="O517" s="4">
        <v>23020.6530865879</v>
      </c>
      <c r="P517">
        <f t="shared" si="200"/>
        <v>-1.2225018147913298E-10</v>
      </c>
      <c r="BP517" s="4">
        <v>3.9E-10</v>
      </c>
      <c r="BQ517" s="4">
        <v>1.97008298629</v>
      </c>
      <c r="BR517" s="4">
        <v>24491.4257925834</v>
      </c>
      <c r="BS517">
        <f t="shared" si="201"/>
        <v>-3.866510627180582E-10</v>
      </c>
      <c r="GL517" s="4">
        <v>2.699E-08</v>
      </c>
      <c r="GM517" s="4">
        <v>5.4259779465</v>
      </c>
      <c r="GN517" s="4">
        <v>925.2696673336</v>
      </c>
      <c r="GO517">
        <f t="shared" si="196"/>
        <v>8.105106614921322E-09</v>
      </c>
      <c r="GP517">
        <f t="shared" si="197"/>
        <v>8.093708344594601E-09</v>
      </c>
      <c r="GQ517">
        <f t="shared" si="198"/>
        <v>8.09370833918515E-09</v>
      </c>
      <c r="GR517">
        <f t="shared" si="199"/>
        <v>8.09370833918515E-09</v>
      </c>
    </row>
    <row r="518" spans="13:200" ht="12.75">
      <c r="M518" s="4">
        <v>8.8E-10</v>
      </c>
      <c r="N518" s="4">
        <v>3.2113316569</v>
      </c>
      <c r="O518" s="4">
        <v>33326.5787331742</v>
      </c>
      <c r="P518">
        <f t="shared" si="200"/>
        <v>-3.234349131168426E-10</v>
      </c>
      <c r="BP518" s="4">
        <v>4.2E-10</v>
      </c>
      <c r="BQ518" s="4">
        <v>4.04346599946</v>
      </c>
      <c r="BR518" s="4">
        <v>7863.9425107882</v>
      </c>
      <c r="BS518">
        <f t="shared" si="201"/>
        <v>1.9629377717688653E-10</v>
      </c>
      <c r="GL518" s="4">
        <v>2.808E-08</v>
      </c>
      <c r="GM518" s="4">
        <v>5.77870303237</v>
      </c>
      <c r="GN518" s="4">
        <v>1024.217839968</v>
      </c>
      <c r="GO518">
        <f t="shared" si="196"/>
        <v>1.9556196885657917E-08</v>
      </c>
      <c r="GP518">
        <f t="shared" si="197"/>
        <v>1.954631953086791E-08</v>
      </c>
      <c r="GQ518">
        <f t="shared" si="198"/>
        <v>1.9546319526174035E-08</v>
      </c>
      <c r="GR518">
        <f t="shared" si="199"/>
        <v>1.9546319526174035E-08</v>
      </c>
    </row>
    <row r="519" spans="13:200" ht="12.75">
      <c r="M519" s="4">
        <v>8E-10</v>
      </c>
      <c r="N519" s="4">
        <v>1.84900424847</v>
      </c>
      <c r="O519" s="4">
        <v>21424.4666443034</v>
      </c>
      <c r="P519">
        <f t="shared" si="200"/>
        <v>-6.250633441443469E-10</v>
      </c>
      <c r="BP519" s="4">
        <v>3.8E-10</v>
      </c>
      <c r="BQ519" s="4">
        <v>0.49178679251</v>
      </c>
      <c r="BR519" s="4">
        <v>38650.173506199</v>
      </c>
      <c r="BS519">
        <f t="shared" si="201"/>
        <v>1.4174467599708872E-10</v>
      </c>
      <c r="GL519" s="4">
        <v>3.028E-08</v>
      </c>
      <c r="GM519" s="4">
        <v>3.75501312393</v>
      </c>
      <c r="GN519" s="4">
        <v>511.5954083047</v>
      </c>
      <c r="GO519">
        <f t="shared" si="196"/>
        <v>4.1924596056684385E-09</v>
      </c>
      <c r="GP519">
        <f t="shared" si="197"/>
        <v>4.199800208545385E-09</v>
      </c>
      <c r="GQ519">
        <f t="shared" si="198"/>
        <v>4.19980021203637E-09</v>
      </c>
      <c r="GR519">
        <f t="shared" si="199"/>
        <v>4.19980021203637E-09</v>
      </c>
    </row>
    <row r="520" spans="13:200" ht="12.75">
      <c r="M520" s="4">
        <v>1.01E-09</v>
      </c>
      <c r="N520" s="4">
        <v>4.18796434479</v>
      </c>
      <c r="O520" s="4">
        <v>30666.1549584328</v>
      </c>
      <c r="P520">
        <f t="shared" si="200"/>
        <v>6.881918634456879E-10</v>
      </c>
      <c r="BP520" s="4">
        <v>3.6E-10</v>
      </c>
      <c r="BQ520" s="4">
        <v>4.86047906533</v>
      </c>
      <c r="BR520" s="4">
        <v>4157.1984426122</v>
      </c>
      <c r="BS520">
        <f t="shared" si="201"/>
        <v>5.855283902319863E-11</v>
      </c>
      <c r="GL520" s="4">
        <v>3.09E-08</v>
      </c>
      <c r="GM520" s="4">
        <v>2.49453093252</v>
      </c>
      <c r="GN520" s="4">
        <v>14.6690369863</v>
      </c>
      <c r="GO520">
        <f t="shared" si="196"/>
        <v>-5.7493129309193714E-09</v>
      </c>
      <c r="GP520">
        <f t="shared" si="197"/>
        <v>-5.749526023822435E-09</v>
      </c>
      <c r="GQ520">
        <f t="shared" si="198"/>
        <v>-5.749526023923394E-09</v>
      </c>
      <c r="GR520">
        <f t="shared" si="199"/>
        <v>-5.749526023923394E-09</v>
      </c>
    </row>
    <row r="521" spans="13:200" ht="12.75">
      <c r="M521" s="4">
        <v>1.07E-09</v>
      </c>
      <c r="N521" s="4">
        <v>5.77864921649</v>
      </c>
      <c r="O521" s="4">
        <v>34115.1140692746</v>
      </c>
      <c r="P521">
        <f t="shared" si="200"/>
        <v>7.539790016398783E-10</v>
      </c>
      <c r="BP521" s="4">
        <v>4.3E-10</v>
      </c>
      <c r="BQ521" s="4">
        <v>5.64354880978</v>
      </c>
      <c r="BR521" s="4">
        <v>1062.9050485382</v>
      </c>
      <c r="BS521">
        <f t="shared" si="201"/>
        <v>-3.570582929369866E-10</v>
      </c>
      <c r="GL521" s="4">
        <v>2.913E-08</v>
      </c>
      <c r="GM521" s="4">
        <v>4.83296711477</v>
      </c>
      <c r="GN521" s="4">
        <v>515.936951845</v>
      </c>
      <c r="GO521">
        <f t="shared" si="196"/>
        <v>2.0172686487788242E-08</v>
      </c>
      <c r="GP521">
        <f t="shared" si="197"/>
        <v>2.0167498104080293E-08</v>
      </c>
      <c r="GQ521">
        <f t="shared" si="198"/>
        <v>2.016749810161416E-08</v>
      </c>
      <c r="GR521">
        <f t="shared" si="199"/>
        <v>2.016749810161416E-08</v>
      </c>
    </row>
    <row r="522" spans="13:200" ht="12.75">
      <c r="M522" s="4">
        <v>1.04E-09</v>
      </c>
      <c r="N522" s="4">
        <v>1.08739495962</v>
      </c>
      <c r="O522" s="4">
        <v>6288.5987742988</v>
      </c>
      <c r="P522">
        <f t="shared" si="200"/>
        <v>-9.884344041148968E-10</v>
      </c>
      <c r="BP522" s="4">
        <v>3.6E-10</v>
      </c>
      <c r="BQ522" s="4">
        <v>3.98066313627</v>
      </c>
      <c r="BR522" s="4">
        <v>12565.1713789146</v>
      </c>
      <c r="BS522">
        <f t="shared" si="201"/>
        <v>-3.599866400916684E-10</v>
      </c>
      <c r="GL522" s="4">
        <v>3.139E-08</v>
      </c>
      <c r="GM522" s="4">
        <v>5.9913425471</v>
      </c>
      <c r="GN522" s="4">
        <v>570.7447620392</v>
      </c>
      <c r="GO522">
        <f aca="true" t="shared" si="202" ref="GO522:GO585">GL522*COS(GM522+GN522*$C$53)</f>
        <v>-4.73732895749611E-09</v>
      </c>
      <c r="GP522">
        <f aca="true" t="shared" si="203" ref="GP522:GP585">GL522*COS(GM522+GN522*$C$74)</f>
        <v>-4.7288547498278874E-09</v>
      </c>
      <c r="GQ522">
        <f aca="true" t="shared" si="204" ref="GQ522:GQ585">GL522*COS(GM522+GN522*$C$95)</f>
        <v>-4.728854745791968E-09</v>
      </c>
      <c r="GR522">
        <f aca="true" t="shared" si="205" ref="GR522:GR585">GL522*COS(GM522+GN522*$C$116)</f>
        <v>-4.728854745791968E-09</v>
      </c>
    </row>
    <row r="523" spans="13:200" ht="12.75">
      <c r="M523" s="4">
        <v>1.1E-09</v>
      </c>
      <c r="N523" s="4">
        <v>3.32898859416</v>
      </c>
      <c r="O523" s="4">
        <v>72140.6286666873</v>
      </c>
      <c r="P523">
        <f t="shared" si="200"/>
        <v>5.288340946865438E-10</v>
      </c>
      <c r="BP523" s="4">
        <v>4.2E-10</v>
      </c>
      <c r="BQ523" s="4">
        <v>2.30753932657</v>
      </c>
      <c r="BR523" s="4">
        <v>6549.6828917132</v>
      </c>
      <c r="BS523">
        <f t="shared" si="201"/>
        <v>5.71715533249497E-11</v>
      </c>
      <c r="GL523" s="4">
        <v>2.752E-08</v>
      </c>
      <c r="GM523" s="4">
        <v>3.08268180744</v>
      </c>
      <c r="GN523" s="4">
        <v>853.196381752</v>
      </c>
      <c r="GO523">
        <f t="shared" si="202"/>
        <v>1.009639454629073E-08</v>
      </c>
      <c r="GP523">
        <f t="shared" si="203"/>
        <v>1.0106844911140953E-08</v>
      </c>
      <c r="GQ523">
        <f t="shared" si="204"/>
        <v>1.0106844916099649E-08</v>
      </c>
      <c r="GR523">
        <f t="shared" si="205"/>
        <v>1.0106844916099649E-08</v>
      </c>
    </row>
    <row r="524" spans="13:200" ht="12.75">
      <c r="M524" s="4">
        <v>8.7E-10</v>
      </c>
      <c r="N524" s="4">
        <v>4.40657711727</v>
      </c>
      <c r="O524" s="4">
        <v>142.1786270362</v>
      </c>
      <c r="P524">
        <f t="shared" si="200"/>
        <v>-3.8174192351769856E-10</v>
      </c>
      <c r="BP524" s="4">
        <v>4E-10</v>
      </c>
      <c r="BQ524" s="4">
        <v>5.3969491832</v>
      </c>
      <c r="BR524" s="4">
        <v>9498.2122306346</v>
      </c>
      <c r="BS524">
        <f t="shared" si="201"/>
        <v>-2.997702495954784E-10</v>
      </c>
      <c r="GL524" s="4">
        <v>2.779E-08</v>
      </c>
      <c r="GM524" s="4">
        <v>3.74527347899</v>
      </c>
      <c r="GN524" s="4">
        <v>494.0056100116</v>
      </c>
      <c r="GO524">
        <f t="shared" si="202"/>
        <v>-2.002995376966019E-08</v>
      </c>
      <c r="GP524">
        <f t="shared" si="203"/>
        <v>-2.0034506532827864E-08</v>
      </c>
      <c r="GQ524">
        <f t="shared" si="204"/>
        <v>-2.0034506534991064E-08</v>
      </c>
      <c r="GR524">
        <f t="shared" si="205"/>
        <v>-2.0034506534991064E-08</v>
      </c>
    </row>
    <row r="525" spans="13:200" ht="12.75">
      <c r="M525" s="4">
        <v>1.09E-09</v>
      </c>
      <c r="N525" s="4">
        <v>1.94546030825</v>
      </c>
      <c r="O525" s="4">
        <v>24279.1070182135</v>
      </c>
      <c r="P525">
        <f t="shared" si="200"/>
        <v>6.064182079968944E-10</v>
      </c>
      <c r="BP525" s="4">
        <v>4E-10</v>
      </c>
      <c r="BQ525" s="4">
        <v>3.30603243754</v>
      </c>
      <c r="BR525" s="4">
        <v>23536.1169576809</v>
      </c>
      <c r="BS525">
        <f t="shared" si="201"/>
        <v>3.8427802045676914E-10</v>
      </c>
      <c r="GL525" s="4">
        <v>2.643E-08</v>
      </c>
      <c r="GM525" s="4">
        <v>1.99093797444</v>
      </c>
      <c r="GN525" s="4">
        <v>470.2172884544</v>
      </c>
      <c r="GO525">
        <f t="shared" si="202"/>
        <v>-1.8059077027853052E-08</v>
      </c>
      <c r="GP525">
        <f t="shared" si="203"/>
        <v>-1.8063418390480894E-08</v>
      </c>
      <c r="GQ525">
        <f t="shared" si="204"/>
        <v>-1.8063418392542757E-08</v>
      </c>
      <c r="GR525">
        <f t="shared" si="205"/>
        <v>-1.8063418392542757E-08</v>
      </c>
    </row>
    <row r="526" spans="13:200" ht="12.75">
      <c r="M526" s="4">
        <v>8.7E-10</v>
      </c>
      <c r="N526" s="4">
        <v>4.32472045435</v>
      </c>
      <c r="O526" s="4">
        <v>742.9900605326</v>
      </c>
      <c r="P526">
        <f t="shared" si="200"/>
        <v>-2.481203831507034E-10</v>
      </c>
      <c r="BP526" s="4">
        <v>5E-10</v>
      </c>
      <c r="BQ526" s="4">
        <v>6.15760345261</v>
      </c>
      <c r="BR526" s="4">
        <v>78051.3419138333</v>
      </c>
      <c r="BS526">
        <f t="shared" si="201"/>
        <v>4.935443592817177E-10</v>
      </c>
      <c r="GL526" s="4">
        <v>2.763E-08</v>
      </c>
      <c r="GM526" s="4">
        <v>4.01095972177</v>
      </c>
      <c r="GN526" s="4">
        <v>448.9714756941</v>
      </c>
      <c r="GO526">
        <f t="shared" si="202"/>
        <v>2.7627335933784782E-08</v>
      </c>
      <c r="GP526">
        <f t="shared" si="203"/>
        <v>2.7627417718855882E-08</v>
      </c>
      <c r="GQ526">
        <f t="shared" si="204"/>
        <v>2.762741771889453E-08</v>
      </c>
      <c r="GR526">
        <f t="shared" si="205"/>
        <v>2.762741771889453E-08</v>
      </c>
    </row>
    <row r="527" spans="13:200" ht="12.75">
      <c r="M527" s="4">
        <v>1.07E-09</v>
      </c>
      <c r="N527" s="4">
        <v>4.91580912547</v>
      </c>
      <c r="O527" s="4">
        <v>277.0349937414</v>
      </c>
      <c r="P527">
        <f t="shared" si="200"/>
        <v>9.99918764041834E-10</v>
      </c>
      <c r="GL527" s="4">
        <v>2.643E-08</v>
      </c>
      <c r="GM527" s="4">
        <v>5.24970673655</v>
      </c>
      <c r="GN527" s="4">
        <v>249.9476583675</v>
      </c>
      <c r="GO527">
        <f t="shared" si="202"/>
        <v>-2.1479410609782035E-08</v>
      </c>
      <c r="GP527">
        <f t="shared" si="203"/>
        <v>-2.14812522786292E-08</v>
      </c>
      <c r="GQ527">
        <f t="shared" si="204"/>
        <v>-2.1481252279504484E-08</v>
      </c>
      <c r="GR527">
        <f t="shared" si="205"/>
        <v>-2.1481252279504484E-08</v>
      </c>
    </row>
    <row r="528" spans="13:200" ht="12.75">
      <c r="M528" s="4">
        <v>8.8E-10</v>
      </c>
      <c r="N528" s="4">
        <v>2.10180220766</v>
      </c>
      <c r="O528" s="4">
        <v>26482.1708096244</v>
      </c>
      <c r="P528">
        <f t="shared" si="200"/>
        <v>7.123723222757054E-10</v>
      </c>
      <c r="GL528" s="4">
        <v>3.426E-08</v>
      </c>
      <c r="GM528" s="4">
        <v>4.73955481174</v>
      </c>
      <c r="GN528" s="4">
        <v>1050.9963588012</v>
      </c>
      <c r="GO528">
        <f t="shared" si="202"/>
        <v>-2.605372271970661E-08</v>
      </c>
      <c r="GP528">
        <f t="shared" si="203"/>
        <v>-2.6064907160606664E-08</v>
      </c>
      <c r="GQ528">
        <f t="shared" si="204"/>
        <v>-2.606490716594529E-08</v>
      </c>
      <c r="GR528">
        <f t="shared" si="205"/>
        <v>-2.606490716594529E-08</v>
      </c>
    </row>
    <row r="529" spans="13:200" ht="12.75">
      <c r="M529" s="4">
        <v>8.6E-10</v>
      </c>
      <c r="N529" s="4">
        <v>4.01887374432</v>
      </c>
      <c r="O529" s="4">
        <v>12491.3701014155</v>
      </c>
      <c r="P529">
        <f t="shared" si="200"/>
        <v>-8.441834133770255E-10</v>
      </c>
      <c r="GL529" s="4">
        <v>2.573E-08</v>
      </c>
      <c r="GM529" s="4">
        <v>2.01267457287</v>
      </c>
      <c r="GN529" s="4">
        <v>1514.2912967165</v>
      </c>
      <c r="GO529">
        <f t="shared" si="202"/>
        <v>-8.794889897960573E-09</v>
      </c>
      <c r="GP529">
        <f t="shared" si="203"/>
        <v>-8.777367780061352E-09</v>
      </c>
      <c r="GQ529">
        <f t="shared" si="204"/>
        <v>-8.777367771702277E-09</v>
      </c>
      <c r="GR529">
        <f t="shared" si="205"/>
        <v>-8.777367771702277E-09</v>
      </c>
    </row>
    <row r="530" spans="13:200" ht="12.75">
      <c r="M530" s="4">
        <v>1.06E-09</v>
      </c>
      <c r="N530" s="4">
        <v>5.49092372854</v>
      </c>
      <c r="O530" s="4">
        <v>62883.3551395136</v>
      </c>
      <c r="P530">
        <f t="shared" si="200"/>
        <v>1.058610189575775E-09</v>
      </c>
      <c r="GL530" s="4">
        <v>2.633E-08</v>
      </c>
      <c r="GM530" s="4">
        <v>1.63640090603</v>
      </c>
      <c r="GN530" s="4">
        <v>170.7126416753</v>
      </c>
      <c r="GO530">
        <f t="shared" si="202"/>
        <v>2.1956684363232214E-08</v>
      </c>
      <c r="GP530">
        <f t="shared" si="203"/>
        <v>2.1955497306677348E-08</v>
      </c>
      <c r="GQ530">
        <f t="shared" si="204"/>
        <v>2.1955497306115573E-08</v>
      </c>
      <c r="GR530">
        <f t="shared" si="205"/>
        <v>2.1955497306115573E-08</v>
      </c>
    </row>
    <row r="531" spans="13:200" ht="12.75">
      <c r="M531" s="4">
        <v>8E-10</v>
      </c>
      <c r="N531" s="4">
        <v>6.19781316983</v>
      </c>
      <c r="O531" s="4">
        <v>6709.6740408674</v>
      </c>
      <c r="P531">
        <f t="shared" si="200"/>
        <v>4.916263659412415E-10</v>
      </c>
      <c r="GL531" s="4">
        <v>3.034E-08</v>
      </c>
      <c r="GM531" s="4">
        <v>4.48979734509</v>
      </c>
      <c r="GN531" s="4">
        <v>560.7104537316</v>
      </c>
      <c r="GO531">
        <f t="shared" si="202"/>
        <v>1.1335539747306848E-08</v>
      </c>
      <c r="GP531">
        <f t="shared" si="203"/>
        <v>1.1327988993267217E-08</v>
      </c>
      <c r="GQ531">
        <f t="shared" si="204"/>
        <v>1.1327988989683419E-08</v>
      </c>
      <c r="GR531">
        <f t="shared" si="205"/>
        <v>1.1327988989683419E-08</v>
      </c>
    </row>
    <row r="532" spans="13:200" ht="12.75">
      <c r="M532" s="4">
        <v>8.8E-10</v>
      </c>
      <c r="N532" s="4">
        <v>2.09872810657</v>
      </c>
      <c r="O532" s="4">
        <v>238004.524157236</v>
      </c>
      <c r="P532">
        <f t="shared" si="200"/>
        <v>8.61797724082492E-10</v>
      </c>
      <c r="GL532" s="4">
        <v>3.025E-08</v>
      </c>
      <c r="GM532" s="4">
        <v>5.51446170055</v>
      </c>
      <c r="GN532" s="4">
        <v>369.4545747116</v>
      </c>
      <c r="GO532">
        <f t="shared" si="202"/>
        <v>-3.0086056977521424E-08</v>
      </c>
      <c r="GP532">
        <f t="shared" si="203"/>
        <v>-3.00855005317466E-08</v>
      </c>
      <c r="GQ532">
        <f t="shared" si="204"/>
        <v>-3.008550053148156E-08</v>
      </c>
      <c r="GR532">
        <f t="shared" si="205"/>
        <v>-3.008550053148156E-08</v>
      </c>
    </row>
    <row r="533" spans="13:200" ht="12.75">
      <c r="M533" s="4">
        <v>8.3E-10</v>
      </c>
      <c r="N533" s="4">
        <v>4.90662164029</v>
      </c>
      <c r="O533" s="4">
        <v>51.28033786241</v>
      </c>
      <c r="P533">
        <f t="shared" si="200"/>
        <v>-8.284074453678666E-10</v>
      </c>
      <c r="GL533" s="4">
        <v>3.095E-08</v>
      </c>
      <c r="GM533" s="4">
        <v>4.01459691667</v>
      </c>
      <c r="GN533" s="4">
        <v>1615.8995982268</v>
      </c>
      <c r="GO533">
        <f t="shared" si="202"/>
        <v>-1.0039729269729719E-09</v>
      </c>
      <c r="GP533">
        <f t="shared" si="203"/>
        <v>-9.800556550874458E-10</v>
      </c>
      <c r="GQ533">
        <f t="shared" si="204"/>
        <v>-9.80055643721009E-10</v>
      </c>
      <c r="GR533">
        <f t="shared" si="205"/>
        <v>-9.80055643721009E-10</v>
      </c>
    </row>
    <row r="534" spans="13:200" ht="12.75">
      <c r="M534" s="4">
        <v>9.5E-10</v>
      </c>
      <c r="N534" s="4">
        <v>4.13387406591</v>
      </c>
      <c r="O534" s="4">
        <v>18216.443810661</v>
      </c>
      <c r="P534">
        <f t="shared" si="200"/>
        <v>-9.373748314021464E-12</v>
      </c>
      <c r="GL534" s="4">
        <v>2.49E-08</v>
      </c>
      <c r="GM534" s="4">
        <v>0.15301603966</v>
      </c>
      <c r="GN534" s="4">
        <v>78187.4433534469</v>
      </c>
      <c r="GO534">
        <f t="shared" si="202"/>
        <v>5.259256191959912E-09</v>
      </c>
      <c r="GP534">
        <f t="shared" si="203"/>
        <v>4.345275726644167E-09</v>
      </c>
      <c r="GQ534">
        <f t="shared" si="204"/>
        <v>4.3452752899420846E-09</v>
      </c>
      <c r="GR534">
        <f t="shared" si="205"/>
        <v>4.3452752899420846E-09</v>
      </c>
    </row>
    <row r="535" spans="13:200" ht="12.75">
      <c r="M535" s="4">
        <v>7.8E-10</v>
      </c>
      <c r="N535" s="4">
        <v>6.0694939168</v>
      </c>
      <c r="O535" s="4">
        <v>148434.534037691</v>
      </c>
      <c r="P535">
        <f t="shared" si="200"/>
        <v>3.7524066116556144E-11</v>
      </c>
      <c r="GL535" s="4">
        <v>2.589E-08</v>
      </c>
      <c r="GM535" s="4">
        <v>0.79196093766</v>
      </c>
      <c r="GN535" s="4">
        <v>1228.9189156969</v>
      </c>
      <c r="GO535">
        <f t="shared" si="202"/>
        <v>-2.4670576661176535E-08</v>
      </c>
      <c r="GP535">
        <f t="shared" si="203"/>
        <v>-2.466595532801275E-08</v>
      </c>
      <c r="GQ535">
        <f t="shared" si="204"/>
        <v>-2.4665955325823445E-08</v>
      </c>
      <c r="GR535">
        <f t="shared" si="205"/>
        <v>-2.4665955325823445E-08</v>
      </c>
    </row>
    <row r="536" spans="13:200" ht="12.75">
      <c r="M536" s="4">
        <v>7.9E-10</v>
      </c>
      <c r="N536" s="4">
        <v>3.03048221644</v>
      </c>
      <c r="O536" s="4">
        <v>838.9692877504</v>
      </c>
      <c r="P536">
        <f t="shared" si="200"/>
        <v>-2.2526910564868763E-10</v>
      </c>
      <c r="GL536" s="4">
        <v>3.143E-08</v>
      </c>
      <c r="GM536" s="4">
        <v>5.33170343283</v>
      </c>
      <c r="GN536" s="4">
        <v>1542.3418399369</v>
      </c>
      <c r="GO536">
        <f t="shared" si="202"/>
        <v>2.2985071798123402E-08</v>
      </c>
      <c r="GP536">
        <f t="shared" si="203"/>
        <v>2.3000885230685375E-08</v>
      </c>
      <c r="GQ536">
        <f t="shared" si="204"/>
        <v>2.3000885238205082E-08</v>
      </c>
      <c r="GR536">
        <f t="shared" si="205"/>
        <v>2.3000885238205082E-08</v>
      </c>
    </row>
    <row r="537" spans="13:200" ht="12.75">
      <c r="M537" s="4">
        <v>7.4E-10</v>
      </c>
      <c r="N537" s="4">
        <v>5.49813051211</v>
      </c>
      <c r="O537" s="4">
        <v>29026.4852295077</v>
      </c>
      <c r="P537">
        <f t="shared" si="200"/>
        <v>7.376894916343733E-10</v>
      </c>
      <c r="GL537" s="4">
        <v>3.138E-08</v>
      </c>
      <c r="GM537" s="4">
        <v>4.50785484172</v>
      </c>
      <c r="GN537" s="4">
        <v>461.7622810972</v>
      </c>
      <c r="GO537">
        <f t="shared" si="202"/>
        <v>8.920931484307041E-09</v>
      </c>
      <c r="GP537">
        <f t="shared" si="203"/>
        <v>8.914284174599205E-09</v>
      </c>
      <c r="GQ537">
        <f t="shared" si="204"/>
        <v>8.914284171438644E-09</v>
      </c>
      <c r="GR537">
        <f t="shared" si="205"/>
        <v>8.914284171438644E-09</v>
      </c>
    </row>
    <row r="538" spans="13:200" ht="12.75">
      <c r="M538" s="4">
        <v>7.3E-10</v>
      </c>
      <c r="N538" s="4">
        <v>3.05008665738</v>
      </c>
      <c r="O538" s="4">
        <v>567.7186377304</v>
      </c>
      <c r="P538">
        <f t="shared" si="200"/>
        <v>-3.954202791504086E-10</v>
      </c>
      <c r="GL538" s="4">
        <v>2.812E-08</v>
      </c>
      <c r="GM538" s="4">
        <v>3.7424659412</v>
      </c>
      <c r="GN538" s="4">
        <v>2.0057375701</v>
      </c>
      <c r="GO538">
        <f t="shared" si="202"/>
        <v>2.7151063931102687E-08</v>
      </c>
      <c r="GP538">
        <f t="shared" si="203"/>
        <v>2.715107095421533E-08</v>
      </c>
      <c r="GQ538">
        <f t="shared" si="204"/>
        <v>2.715107095421866E-08</v>
      </c>
      <c r="GR538">
        <f t="shared" si="205"/>
        <v>2.715107095421866E-08</v>
      </c>
    </row>
    <row r="539" spans="13:200" ht="12.75">
      <c r="M539" s="4">
        <v>8.4E-10</v>
      </c>
      <c r="N539" s="4">
        <v>0.46604373274</v>
      </c>
      <c r="O539" s="4">
        <v>45.1412196366</v>
      </c>
      <c r="P539">
        <f t="shared" si="200"/>
        <v>-6.801875851958563E-10</v>
      </c>
      <c r="GL539" s="4">
        <v>3.062E-08</v>
      </c>
      <c r="GM539" s="4">
        <v>4.88018345098</v>
      </c>
      <c r="GN539" s="4">
        <v>227.9681324243</v>
      </c>
      <c r="GO539">
        <f t="shared" si="202"/>
        <v>-3.024902449632236E-08</v>
      </c>
      <c r="GP539">
        <f t="shared" si="203"/>
        <v>-3.024954264447173E-08</v>
      </c>
      <c r="GQ539">
        <f t="shared" si="204"/>
        <v>-3.024954264471683E-08</v>
      </c>
      <c r="GR539">
        <f t="shared" si="205"/>
        <v>-3.024954264471683E-08</v>
      </c>
    </row>
    <row r="540" spans="13:200" ht="12.75">
      <c r="M540" s="4">
        <v>9.3E-10</v>
      </c>
      <c r="N540" s="4">
        <v>2.52267536308</v>
      </c>
      <c r="O540" s="4">
        <v>48739.859897083</v>
      </c>
      <c r="P540">
        <f t="shared" si="200"/>
        <v>3.082530791547303E-10</v>
      </c>
      <c r="GL540" s="4">
        <v>2.553E-08</v>
      </c>
      <c r="GM540" s="4">
        <v>4.85437812287</v>
      </c>
      <c r="GN540" s="4">
        <v>488.8496164711</v>
      </c>
      <c r="GO540">
        <f t="shared" si="202"/>
        <v>-1.6652480120431657E-08</v>
      </c>
      <c r="GP540">
        <f t="shared" si="203"/>
        <v>-1.664795332690695E-08</v>
      </c>
      <c r="GQ540">
        <f t="shared" si="204"/>
        <v>-1.664795332475052E-08</v>
      </c>
      <c r="GR540">
        <f t="shared" si="205"/>
        <v>-1.664795332475052E-08</v>
      </c>
    </row>
    <row r="541" spans="13:200" ht="12.75">
      <c r="M541" s="4">
        <v>7.6E-10</v>
      </c>
      <c r="N541" s="4">
        <v>1.76418124905</v>
      </c>
      <c r="O541" s="4">
        <v>41654.9631159678</v>
      </c>
      <c r="P541">
        <f t="shared" si="200"/>
        <v>-4.2487026661078865E-10</v>
      </c>
      <c r="GL541" s="4">
        <v>2.971E-08</v>
      </c>
      <c r="GM541" s="4">
        <v>1.27359129352</v>
      </c>
      <c r="GN541" s="4">
        <v>530.914805372</v>
      </c>
      <c r="GO541">
        <f t="shared" si="202"/>
        <v>2.7472561259651852E-09</v>
      </c>
      <c r="GP541">
        <f t="shared" si="203"/>
        <v>2.7547709268398555E-09</v>
      </c>
      <c r="GQ541">
        <f t="shared" si="204"/>
        <v>2.7547709304181785E-09</v>
      </c>
      <c r="GR541">
        <f t="shared" si="205"/>
        <v>2.7547709304181785E-09</v>
      </c>
    </row>
    <row r="542" spans="13:200" ht="12.75">
      <c r="M542" s="4">
        <v>6.7E-10</v>
      </c>
      <c r="N542" s="4">
        <v>5.77851227793</v>
      </c>
      <c r="O542" s="4">
        <v>6311.525037459201</v>
      </c>
      <c r="P542">
        <f t="shared" si="200"/>
        <v>6.694787015149244E-10</v>
      </c>
      <c r="GL542" s="4">
        <v>2.646E-08</v>
      </c>
      <c r="GM542" s="4">
        <v>3.64828423565</v>
      </c>
      <c r="GN542" s="4">
        <v>335.7749571987</v>
      </c>
      <c r="GO542">
        <f t="shared" si="202"/>
        <v>2.4100264429977716E-08</v>
      </c>
      <c r="GP542">
        <f t="shared" si="203"/>
        <v>2.4102018986978734E-08</v>
      </c>
      <c r="GQ542">
        <f t="shared" si="204"/>
        <v>2.4102018987812916E-08</v>
      </c>
      <c r="GR542">
        <f t="shared" si="205"/>
        <v>2.4102018987812916E-08</v>
      </c>
    </row>
    <row r="543" spans="13:200" ht="12.75">
      <c r="M543" s="4">
        <v>6.2E-10</v>
      </c>
      <c r="N543" s="4">
        <v>3.32967880172</v>
      </c>
      <c r="O543" s="4">
        <v>15508.6151232744</v>
      </c>
      <c r="P543">
        <f t="shared" si="200"/>
        <v>5.938178277390287E-11</v>
      </c>
      <c r="GL543" s="4">
        <v>3.329E-08</v>
      </c>
      <c r="GM543" s="4">
        <v>2.71693827722</v>
      </c>
      <c r="GN543" s="4">
        <v>171.021458216</v>
      </c>
      <c r="GO543">
        <f t="shared" si="202"/>
        <v>-1.3080137896302026E-08</v>
      </c>
      <c r="GP543">
        <f t="shared" si="203"/>
        <v>-1.3082642873088611E-08</v>
      </c>
      <c r="GQ543">
        <f t="shared" si="204"/>
        <v>-1.3082642874278816E-08</v>
      </c>
      <c r="GR543">
        <f t="shared" si="205"/>
        <v>-1.3082642874278816E-08</v>
      </c>
    </row>
    <row r="544" spans="13:200" ht="12.75">
      <c r="M544" s="4">
        <v>7.9E-10</v>
      </c>
      <c r="N544" s="4">
        <v>5.59773841328</v>
      </c>
      <c r="O544" s="4">
        <v>71960.3865832236</v>
      </c>
      <c r="P544">
        <f t="shared" si="200"/>
        <v>7.850860314432752E-10</v>
      </c>
      <c r="GL544" s="4">
        <v>2.648E-08</v>
      </c>
      <c r="GM544" s="4">
        <v>0.60243117586</v>
      </c>
      <c r="GN544" s="4">
        <v>70.5888128733</v>
      </c>
      <c r="GO544">
        <f t="shared" si="202"/>
        <v>4.7473136799541035E-09</v>
      </c>
      <c r="GP544">
        <f t="shared" si="203"/>
        <v>4.748193549697456E-09</v>
      </c>
      <c r="GQ544">
        <f t="shared" si="204"/>
        <v>4.748193550115046E-09</v>
      </c>
      <c r="GR544">
        <f t="shared" si="205"/>
        <v>4.748193550115046E-09</v>
      </c>
    </row>
    <row r="545" spans="13:200" ht="12.75">
      <c r="M545" s="4">
        <v>5.7E-10</v>
      </c>
      <c r="N545" s="4">
        <v>3.90629505268</v>
      </c>
      <c r="O545" s="4">
        <v>5999.2165311262</v>
      </c>
      <c r="P545">
        <f t="shared" si="200"/>
        <v>-3.157548008110795E-10</v>
      </c>
      <c r="GL545" s="4">
        <v>3.061E-08</v>
      </c>
      <c r="GM545" s="4">
        <v>5.05044834864</v>
      </c>
      <c r="GN545" s="4">
        <v>378.6432952517</v>
      </c>
      <c r="GO545">
        <f t="shared" si="202"/>
        <v>-7.542040204349473E-09</v>
      </c>
      <c r="GP545">
        <f t="shared" si="203"/>
        <v>-7.547414772416502E-09</v>
      </c>
      <c r="GQ545">
        <f t="shared" si="204"/>
        <v>-7.547414774966123E-09</v>
      </c>
      <c r="GR545">
        <f t="shared" si="205"/>
        <v>-7.547414774966123E-09</v>
      </c>
    </row>
    <row r="546" spans="13:200" ht="12.75">
      <c r="M546" s="4">
        <v>6.1E-10</v>
      </c>
      <c r="N546" s="4">
        <v>0.05695043232</v>
      </c>
      <c r="O546" s="4">
        <v>7856.896274090191</v>
      </c>
      <c r="P546">
        <f t="shared" si="200"/>
        <v>-6.089169648447002E-10</v>
      </c>
      <c r="GL546" s="4">
        <v>2.738E-08</v>
      </c>
      <c r="GM546" s="4">
        <v>4.75405645015</v>
      </c>
      <c r="GN546" s="4">
        <v>151.260118164</v>
      </c>
      <c r="GO546">
        <f t="shared" si="202"/>
        <v>1.3139350369385963E-08</v>
      </c>
      <c r="GP546">
        <f t="shared" si="203"/>
        <v>1.3141088857798185E-08</v>
      </c>
      <c r="GQ546">
        <f t="shared" si="204"/>
        <v>1.3141088858622886E-08</v>
      </c>
      <c r="GR546">
        <f t="shared" si="205"/>
        <v>1.3141088858622886E-08</v>
      </c>
    </row>
    <row r="547" spans="13:200" ht="12.75">
      <c r="M547" s="4">
        <v>6.1E-10</v>
      </c>
      <c r="N547" s="4">
        <v>5.63297958433</v>
      </c>
      <c r="O547" s="4">
        <v>7863.9425107882</v>
      </c>
      <c r="P547">
        <f t="shared" si="200"/>
        <v>-5.445203423691675E-10</v>
      </c>
      <c r="GL547" s="4">
        <v>2.728E-08</v>
      </c>
      <c r="GM547" s="4">
        <v>5.89052930055</v>
      </c>
      <c r="GN547" s="4">
        <v>213.9534867438</v>
      </c>
      <c r="GO547">
        <f t="shared" si="202"/>
        <v>-2.6821368878105174E-08</v>
      </c>
      <c r="GP547">
        <f t="shared" si="203"/>
        <v>-2.6821878672865733E-08</v>
      </c>
      <c r="GQ547">
        <f t="shared" si="204"/>
        <v>-2.6821878673107974E-08</v>
      </c>
      <c r="GR547">
        <f t="shared" si="205"/>
        <v>-2.6821878673107974E-08</v>
      </c>
    </row>
    <row r="548" spans="13:200" ht="12.75">
      <c r="M548" s="4">
        <v>6.5E-10</v>
      </c>
      <c r="N548" s="4">
        <v>3.72178394016</v>
      </c>
      <c r="O548" s="4">
        <v>12573.2652469836</v>
      </c>
      <c r="P548">
        <f t="shared" si="200"/>
        <v>3.7471552320766385E-10</v>
      </c>
      <c r="GL548" s="4">
        <v>3.411E-08</v>
      </c>
      <c r="GM548" s="4">
        <v>2.24137878065</v>
      </c>
      <c r="GN548" s="4">
        <v>734.4557312983</v>
      </c>
      <c r="GO548">
        <f t="shared" si="202"/>
        <v>2.4812686378185525E-09</v>
      </c>
      <c r="GP548">
        <f t="shared" si="203"/>
        <v>2.4932236354112105E-09</v>
      </c>
      <c r="GQ548">
        <f t="shared" si="204"/>
        <v>2.4932236411041483E-09</v>
      </c>
      <c r="GR548">
        <f t="shared" si="205"/>
        <v>2.4932236411041483E-09</v>
      </c>
    </row>
    <row r="549" spans="13:200" ht="12.75">
      <c r="M549" s="4">
        <v>5.7E-10</v>
      </c>
      <c r="N549" s="4">
        <v>4.18217219541</v>
      </c>
      <c r="O549" s="4">
        <v>26087.9031415742</v>
      </c>
      <c r="P549">
        <f t="shared" si="200"/>
        <v>1.1449830577432035E-10</v>
      </c>
      <c r="GL549" s="4">
        <v>2.623E-08</v>
      </c>
      <c r="GM549" s="4">
        <v>0.54340876464</v>
      </c>
      <c r="GN549" s="4">
        <v>1586.1039498672</v>
      </c>
      <c r="GO549">
        <f t="shared" si="202"/>
        <v>-1.6858568318572758E-08</v>
      </c>
      <c r="GP549">
        <f t="shared" si="203"/>
        <v>-1.6873813660012168E-08</v>
      </c>
      <c r="GQ549">
        <f t="shared" si="204"/>
        <v>-1.687381366728143E-08</v>
      </c>
      <c r="GR549">
        <f t="shared" si="205"/>
        <v>-1.687381366728143E-08</v>
      </c>
    </row>
    <row r="550" spans="13:200" ht="12.75">
      <c r="M550" s="4">
        <v>6.6E-10</v>
      </c>
      <c r="N550" s="4">
        <v>3.92262333487</v>
      </c>
      <c r="O550" s="4">
        <v>69853.3520756812</v>
      </c>
      <c r="P550">
        <f t="shared" si="200"/>
        <v>-6.327512355586678E-10</v>
      </c>
      <c r="GL550" s="4">
        <v>3.169E-08</v>
      </c>
      <c r="GM550" s="4">
        <v>5.84871429991</v>
      </c>
      <c r="GN550" s="4">
        <v>1049.5118860929</v>
      </c>
      <c r="GO550">
        <f t="shared" si="202"/>
        <v>-1.3661744008955093E-08</v>
      </c>
      <c r="GP550">
        <f t="shared" si="203"/>
        <v>-1.367610118151263E-08</v>
      </c>
      <c r="GQ550">
        <f t="shared" si="204"/>
        <v>-1.3676101188324574E-08</v>
      </c>
      <c r="GR550">
        <f t="shared" si="205"/>
        <v>-1.3676101188324574E-08</v>
      </c>
    </row>
    <row r="551" spans="13:200" ht="12.75">
      <c r="M551" s="4">
        <v>5.3E-10</v>
      </c>
      <c r="N551" s="4">
        <v>5.51119362045</v>
      </c>
      <c r="O551" s="4">
        <v>77710.2483497714</v>
      </c>
      <c r="P551">
        <f t="shared" si="200"/>
        <v>1.4030966588312717E-10</v>
      </c>
      <c r="GL551" s="4">
        <v>2.43E-08</v>
      </c>
      <c r="GM551" s="4">
        <v>2.34595493263</v>
      </c>
      <c r="GN551" s="4">
        <v>450.4559484024</v>
      </c>
      <c r="GO551">
        <f t="shared" si="202"/>
        <v>1.3930999856933716E-08</v>
      </c>
      <c r="GP551">
        <f t="shared" si="203"/>
        <v>1.3926708237910855E-08</v>
      </c>
      <c r="GQ551">
        <f t="shared" si="204"/>
        <v>1.3926708235864316E-08</v>
      </c>
      <c r="GR551">
        <f t="shared" si="205"/>
        <v>1.3926708235864316E-08</v>
      </c>
    </row>
    <row r="552" spans="13:200" ht="12.75">
      <c r="M552" s="4">
        <v>5.3E-10</v>
      </c>
      <c r="N552" s="4">
        <v>4.88573986961</v>
      </c>
      <c r="O552" s="4">
        <v>77717.2945864694</v>
      </c>
      <c r="P552">
        <f t="shared" si="200"/>
        <v>3.4684342770497947E-10</v>
      </c>
      <c r="GL552" s="4">
        <v>2.907E-08</v>
      </c>
      <c r="GM552" s="4">
        <v>5.58085498481</v>
      </c>
      <c r="GN552" s="4">
        <v>597.5714649822</v>
      </c>
      <c r="GO552">
        <f t="shared" si="202"/>
        <v>2.7491834090232172E-08</v>
      </c>
      <c r="GP552">
        <f t="shared" si="203"/>
        <v>2.7494534359282907E-08</v>
      </c>
      <c r="GQ552">
        <f t="shared" si="204"/>
        <v>2.749453436056218E-08</v>
      </c>
      <c r="GR552">
        <f t="shared" si="205"/>
        <v>2.749453436056218E-08</v>
      </c>
    </row>
    <row r="553" spans="13:200" ht="12.75">
      <c r="M553" s="4">
        <v>6.2E-10</v>
      </c>
      <c r="N553" s="4">
        <v>2.88876342225</v>
      </c>
      <c r="O553" s="4">
        <v>9411.464615087196</v>
      </c>
      <c r="P553">
        <f t="shared" si="200"/>
        <v>-3.1850292667264547E-10</v>
      </c>
      <c r="GL553" s="4">
        <v>3.3E-08</v>
      </c>
      <c r="GM553" s="4">
        <v>0.94221473935</v>
      </c>
      <c r="GN553" s="4">
        <v>58.1705144857</v>
      </c>
      <c r="GO553">
        <f t="shared" si="202"/>
        <v>2.8242298361191192E-08</v>
      </c>
      <c r="GP553">
        <f t="shared" si="203"/>
        <v>2.8242773452484323E-08</v>
      </c>
      <c r="GQ553">
        <f t="shared" si="204"/>
        <v>2.824277345271039E-08</v>
      </c>
      <c r="GR553">
        <f t="shared" si="205"/>
        <v>2.824277345271039E-08</v>
      </c>
    </row>
    <row r="554" spans="13:200" ht="12.75">
      <c r="M554" s="4">
        <v>5.1E-10</v>
      </c>
      <c r="N554" s="4">
        <v>1.12657183874</v>
      </c>
      <c r="O554" s="4">
        <v>82576.9812209952</v>
      </c>
      <c r="P554">
        <f t="shared" si="200"/>
        <v>3.6342549591974517E-10</v>
      </c>
      <c r="GL554" s="4">
        <v>2.543E-08</v>
      </c>
      <c r="GM554" s="4">
        <v>5.30426930256</v>
      </c>
      <c r="GN554" s="4">
        <v>419.4846438752</v>
      </c>
      <c r="GO554">
        <f t="shared" si="202"/>
        <v>1.683259982680726E-10</v>
      </c>
      <c r="GP554">
        <f t="shared" si="203"/>
        <v>1.6322197055547612E-10</v>
      </c>
      <c r="GQ554">
        <f t="shared" si="204"/>
        <v>1.6322196813860285E-10</v>
      </c>
      <c r="GR554">
        <f t="shared" si="205"/>
        <v>1.6322196813860285E-10</v>
      </c>
    </row>
    <row r="555" spans="13:200" ht="12.75">
      <c r="M555" s="4">
        <v>4.5E-10</v>
      </c>
      <c r="N555" s="4">
        <v>2.95671076719</v>
      </c>
      <c r="O555" s="4">
        <v>24602.6124348709</v>
      </c>
      <c r="P555">
        <f t="shared" si="200"/>
        <v>3.400408140470234E-10</v>
      </c>
      <c r="GL555" s="4">
        <v>3.175E-08</v>
      </c>
      <c r="GM555" s="4">
        <v>2.32600231924</v>
      </c>
      <c r="GN555" s="4">
        <v>339.2864193365</v>
      </c>
      <c r="GO555">
        <f t="shared" si="202"/>
        <v>-2.4005029884285653E-08</v>
      </c>
      <c r="GP555">
        <f t="shared" si="203"/>
        <v>-2.4001656087513513E-08</v>
      </c>
      <c r="GQ555">
        <f t="shared" si="204"/>
        <v>-2.4001656085906748E-08</v>
      </c>
      <c r="GR555">
        <f t="shared" si="205"/>
        <v>-2.4001656085906748E-08</v>
      </c>
    </row>
    <row r="556" spans="13:200" ht="12.75">
      <c r="M556" s="4">
        <v>4E-10</v>
      </c>
      <c r="N556" s="4">
        <v>5.55145719241</v>
      </c>
      <c r="O556" s="4">
        <v>12565.1713789146</v>
      </c>
      <c r="P556">
        <f t="shared" si="200"/>
        <v>-3.4469572291149353E-12</v>
      </c>
      <c r="GL556" s="4">
        <v>2.858E-08</v>
      </c>
      <c r="GM556" s="4">
        <v>2.36621678719</v>
      </c>
      <c r="GN556" s="4">
        <v>32.5039613453</v>
      </c>
      <c r="GO556">
        <f t="shared" si="202"/>
        <v>2.854516273438645E-08</v>
      </c>
      <c r="GP556">
        <f t="shared" si="203"/>
        <v>2.8545140791174274E-08</v>
      </c>
      <c r="GQ556">
        <f t="shared" si="204"/>
        <v>2.854514079116385E-08</v>
      </c>
      <c r="GR556">
        <f t="shared" si="205"/>
        <v>2.854514079116385E-08</v>
      </c>
    </row>
    <row r="557" spans="13:200" ht="12.75">
      <c r="M557" s="4">
        <v>3.9E-10</v>
      </c>
      <c r="N557" s="4">
        <v>1.20838190039</v>
      </c>
      <c r="O557" s="4">
        <v>18842.1140029733</v>
      </c>
      <c r="P557">
        <f t="shared" si="200"/>
        <v>1.775538314419313E-10</v>
      </c>
      <c r="GL557" s="4">
        <v>2.712E-08</v>
      </c>
      <c r="GM557" s="4">
        <v>5.79983621237</v>
      </c>
      <c r="GN557" s="4">
        <v>1587.5884225755</v>
      </c>
      <c r="GO557">
        <f t="shared" si="202"/>
        <v>-2.3305089336089367E-08</v>
      </c>
      <c r="GP557">
        <f t="shared" si="203"/>
        <v>-2.3315618308246614E-08</v>
      </c>
      <c r="GQ557">
        <f t="shared" si="204"/>
        <v>-2.331561831323553E-08</v>
      </c>
      <c r="GR557">
        <f t="shared" si="205"/>
        <v>-2.331561831323553E-08</v>
      </c>
    </row>
    <row r="558" spans="13:200" ht="12.75">
      <c r="M558" s="4">
        <v>4.5E-10</v>
      </c>
      <c r="N558" s="4">
        <v>3.18590558749</v>
      </c>
      <c r="O558" s="4">
        <v>45585.1728121874</v>
      </c>
      <c r="P558">
        <f t="shared" si="200"/>
        <v>3.453404892374215E-10</v>
      </c>
      <c r="GL558" s="4">
        <v>3.34E-08</v>
      </c>
      <c r="GM558" s="4">
        <v>1.36950315448</v>
      </c>
      <c r="GN558" s="4">
        <v>384.2723695442</v>
      </c>
      <c r="GO558">
        <f t="shared" si="202"/>
        <v>3.221779299242914E-08</v>
      </c>
      <c r="GP558">
        <f t="shared" si="203"/>
        <v>3.221617303882558E-08</v>
      </c>
      <c r="GQ558">
        <f t="shared" si="204"/>
        <v>3.2216173038052056E-08</v>
      </c>
      <c r="GR558">
        <f t="shared" si="205"/>
        <v>3.2216173038052056E-08</v>
      </c>
    </row>
    <row r="559" spans="13:200" ht="12.75">
      <c r="M559" s="4">
        <v>4.9E-10</v>
      </c>
      <c r="N559" s="4">
        <v>2.44790934886</v>
      </c>
      <c r="O559" s="4">
        <v>13613.804277336</v>
      </c>
      <c r="P559">
        <f t="shared" si="200"/>
        <v>3.528837287222137E-10</v>
      </c>
      <c r="GL559" s="4">
        <v>3.301E-08</v>
      </c>
      <c r="GM559" s="4">
        <v>5.83023910521</v>
      </c>
      <c r="GN559" s="4">
        <v>51.7751743028</v>
      </c>
      <c r="GO559">
        <f t="shared" si="202"/>
        <v>3.297710815446312E-08</v>
      </c>
      <c r="GP559">
        <f t="shared" si="203"/>
        <v>3.2977144641167086E-08</v>
      </c>
      <c r="GQ559">
        <f t="shared" si="204"/>
        <v>3.297714464118441E-08</v>
      </c>
      <c r="GR559">
        <f t="shared" si="205"/>
        <v>3.297714464118441E-08</v>
      </c>
    </row>
    <row r="560" spans="194:200" ht="12.75">
      <c r="GL560" s="4">
        <v>2.415E-08</v>
      </c>
      <c r="GM560" s="4">
        <v>0.6944692367</v>
      </c>
      <c r="GN560" s="4">
        <v>489.5521918867</v>
      </c>
      <c r="GO560">
        <f t="shared" si="202"/>
        <v>8.393431460392215E-09</v>
      </c>
      <c r="GP560">
        <f t="shared" si="203"/>
        <v>8.388127012756843E-09</v>
      </c>
      <c r="GQ560">
        <f t="shared" si="204"/>
        <v>8.388127010233732E-09</v>
      </c>
      <c r="GR560">
        <f t="shared" si="205"/>
        <v>8.388127010233732E-09</v>
      </c>
    </row>
    <row r="561" spans="194:200" ht="12.75">
      <c r="GL561" s="4">
        <v>2.736E-08</v>
      </c>
      <c r="GM561" s="4">
        <v>5.74320864965</v>
      </c>
      <c r="GN561" s="4">
        <v>1167.8431462694</v>
      </c>
      <c r="GO561">
        <f t="shared" si="202"/>
        <v>2.7358918821697144E-08</v>
      </c>
      <c r="GP561">
        <f t="shared" si="203"/>
        <v>2.7359050463650976E-08</v>
      </c>
      <c r="GQ561">
        <f t="shared" si="204"/>
        <v>2.7359050463711512E-08</v>
      </c>
      <c r="GR561">
        <f t="shared" si="205"/>
        <v>2.7359050463711512E-08</v>
      </c>
    </row>
    <row r="562" spans="194:200" ht="12.75">
      <c r="GL562" s="4">
        <v>2.956E-08</v>
      </c>
      <c r="GM562" s="4">
        <v>5.22962139507</v>
      </c>
      <c r="GN562" s="4">
        <v>199.8538987291</v>
      </c>
      <c r="GO562">
        <f t="shared" si="202"/>
        <v>-2.1008423067254324E-08</v>
      </c>
      <c r="GP562">
        <f t="shared" si="203"/>
        <v>-2.1006434426961458E-08</v>
      </c>
      <c r="GQ562">
        <f t="shared" si="204"/>
        <v>-2.100643442601571E-08</v>
      </c>
      <c r="GR562">
        <f t="shared" si="205"/>
        <v>-2.100643442601571E-08</v>
      </c>
    </row>
    <row r="563" spans="194:200" ht="12.75">
      <c r="GL563" s="4">
        <v>3.262E-08</v>
      </c>
      <c r="GM563" s="4">
        <v>0.01501002027</v>
      </c>
      <c r="GN563" s="4">
        <v>1545.3107853535</v>
      </c>
      <c r="GO563">
        <f t="shared" si="202"/>
        <v>-3.259003634545235E-08</v>
      </c>
      <c r="GP563">
        <f t="shared" si="203"/>
        <v>-3.258899388991649E-08</v>
      </c>
      <c r="GQ563">
        <f t="shared" si="204"/>
        <v>-3.25889938894173E-08</v>
      </c>
      <c r="GR563">
        <f t="shared" si="205"/>
        <v>-3.25889938894173E-08</v>
      </c>
    </row>
    <row r="564" spans="194:200" ht="12.75">
      <c r="GL564" s="4">
        <v>2.506E-08</v>
      </c>
      <c r="GM564" s="4">
        <v>4.84043333582</v>
      </c>
      <c r="GN564" s="4">
        <v>943.4983505675</v>
      </c>
      <c r="GO564">
        <f t="shared" si="202"/>
        <v>-2.5053451190517844E-08</v>
      </c>
      <c r="GP564">
        <f t="shared" si="203"/>
        <v>-2.5053190019262496E-08</v>
      </c>
      <c r="GQ564">
        <f t="shared" si="204"/>
        <v>-2.5053190019137105E-08</v>
      </c>
      <c r="GR564">
        <f t="shared" si="205"/>
        <v>-2.5053190019137105E-08</v>
      </c>
    </row>
    <row r="565" spans="194:200" ht="12.75">
      <c r="GL565" s="4">
        <v>3.24E-08</v>
      </c>
      <c r="GM565" s="4">
        <v>2.46676155925</v>
      </c>
      <c r="GN565" s="4">
        <v>1016.7954764265</v>
      </c>
      <c r="GO565">
        <f t="shared" si="202"/>
        <v>9.186477715185437E-09</v>
      </c>
      <c r="GP565">
        <f t="shared" si="203"/>
        <v>9.17136051939459E-09</v>
      </c>
      <c r="GQ565">
        <f t="shared" si="204"/>
        <v>9.171360512215938E-09</v>
      </c>
      <c r="GR565">
        <f t="shared" si="205"/>
        <v>9.171360512215938E-09</v>
      </c>
    </row>
    <row r="566" spans="194:200" ht="12.75">
      <c r="GL566" s="4">
        <v>3.148E-08</v>
      </c>
      <c r="GM566" s="4">
        <v>4.62079057738</v>
      </c>
      <c r="GN566" s="4">
        <v>233.533516242</v>
      </c>
      <c r="GO566">
        <f t="shared" si="202"/>
        <v>-2.5185821067347868E-08</v>
      </c>
      <c r="GP566">
        <f t="shared" si="203"/>
        <v>-2.5183710634512453E-08</v>
      </c>
      <c r="GQ566">
        <f t="shared" si="204"/>
        <v>-2.5183710633511783E-08</v>
      </c>
      <c r="GR566">
        <f t="shared" si="205"/>
        <v>-2.5183710633511783E-08</v>
      </c>
    </row>
    <row r="567" spans="194:200" ht="12.75">
      <c r="GL567" s="4">
        <v>2.327E-08</v>
      </c>
      <c r="GM567" s="4">
        <v>4.10421417326</v>
      </c>
      <c r="GN567" s="4">
        <v>70.1157321213</v>
      </c>
      <c r="GO567">
        <f t="shared" si="202"/>
        <v>-1.7059887770851478E-08</v>
      </c>
      <c r="GP567">
        <f t="shared" si="203"/>
        <v>-1.7059356829707294E-08</v>
      </c>
      <c r="GQ567">
        <f t="shared" si="204"/>
        <v>-1.7059356829455397E-08</v>
      </c>
      <c r="GR567">
        <f t="shared" si="205"/>
        <v>-1.7059356829455397E-08</v>
      </c>
    </row>
    <row r="568" spans="194:200" ht="12.75">
      <c r="GL568" s="4">
        <v>2.371E-08</v>
      </c>
      <c r="GM568" s="4">
        <v>4.79963943424</v>
      </c>
      <c r="GN568" s="4">
        <v>271.145287018</v>
      </c>
      <c r="GO568">
        <f t="shared" si="202"/>
        <v>-2.3027416457638172E-08</v>
      </c>
      <c r="GP568">
        <f t="shared" si="203"/>
        <v>-2.3028149041369444E-08</v>
      </c>
      <c r="GQ568">
        <f t="shared" si="204"/>
        <v>-2.3028149041718577E-08</v>
      </c>
      <c r="GR568">
        <f t="shared" si="205"/>
        <v>-2.3028149041718577E-08</v>
      </c>
    </row>
    <row r="569" spans="194:200" ht="12.75">
      <c r="GL569" s="4">
        <v>3.006E-08</v>
      </c>
      <c r="GM569" s="4">
        <v>3.66877796077</v>
      </c>
      <c r="GN569" s="4">
        <v>1476.1582610787</v>
      </c>
      <c r="GO569">
        <f t="shared" si="202"/>
        <v>2.184020229558227E-08</v>
      </c>
      <c r="GP569">
        <f t="shared" si="203"/>
        <v>2.1854785252495695E-08</v>
      </c>
      <c r="GQ569">
        <f t="shared" si="204"/>
        <v>2.1854785259441017E-08</v>
      </c>
      <c r="GR569">
        <f t="shared" si="205"/>
        <v>2.1854785259441017E-08</v>
      </c>
    </row>
    <row r="570" spans="194:200" ht="12.75">
      <c r="GL570" s="4">
        <v>2.537E-08</v>
      </c>
      <c r="GM570" s="4">
        <v>5.66681769885</v>
      </c>
      <c r="GN570" s="4">
        <v>21.1494445407</v>
      </c>
      <c r="GO570">
        <f t="shared" si="202"/>
        <v>2.503641227203475E-08</v>
      </c>
      <c r="GP570">
        <f t="shared" si="203"/>
        <v>2.5036370774706887E-08</v>
      </c>
      <c r="GQ570">
        <f t="shared" si="204"/>
        <v>2.5036370774687187E-08</v>
      </c>
      <c r="GR570">
        <f t="shared" si="205"/>
        <v>2.5036370774687187E-08</v>
      </c>
    </row>
    <row r="571" spans="194:200" ht="12.75">
      <c r="GL571" s="4">
        <v>3.006E-08</v>
      </c>
      <c r="GM571" s="4">
        <v>0.9304890948</v>
      </c>
      <c r="GN571" s="4">
        <v>21.9795259432</v>
      </c>
      <c r="GO571">
        <f t="shared" si="202"/>
        <v>1.5547886803137458E-08</v>
      </c>
      <c r="GP571">
        <f t="shared" si="203"/>
        <v>1.5548157362190248E-08</v>
      </c>
      <c r="GQ571">
        <f t="shared" si="204"/>
        <v>1.5548157362318206E-08</v>
      </c>
      <c r="GR571">
        <f t="shared" si="205"/>
        <v>1.5548157362318206E-08</v>
      </c>
    </row>
    <row r="572" spans="194:200" ht="12.75">
      <c r="GL572" s="4">
        <v>3.033E-08</v>
      </c>
      <c r="GM572" s="4">
        <v>0.6715748869</v>
      </c>
      <c r="GN572" s="4">
        <v>292.4859280204</v>
      </c>
      <c r="GO572">
        <f t="shared" si="202"/>
        <v>-7.523114508543463E-09</v>
      </c>
      <c r="GP572">
        <f t="shared" si="203"/>
        <v>-7.527226392201E-09</v>
      </c>
      <c r="GQ572">
        <f t="shared" si="204"/>
        <v>-7.527226394165064E-09</v>
      </c>
      <c r="GR572">
        <f t="shared" si="205"/>
        <v>-7.527226394165064E-09</v>
      </c>
    </row>
    <row r="573" spans="194:200" ht="12.75">
      <c r="GL573" s="4">
        <v>2.344E-08</v>
      </c>
      <c r="GM573" s="4">
        <v>1.83547256266</v>
      </c>
      <c r="GN573" s="4">
        <v>492.3086889822</v>
      </c>
      <c r="GO573">
        <f t="shared" si="202"/>
        <v>-2.3226115562595474E-08</v>
      </c>
      <c r="GP573">
        <f t="shared" si="203"/>
        <v>-2.3225370721515112E-08</v>
      </c>
      <c r="GQ573">
        <f t="shared" si="204"/>
        <v>-2.3225370721161075E-08</v>
      </c>
      <c r="GR573">
        <f t="shared" si="205"/>
        <v>-2.3225370721161075E-08</v>
      </c>
    </row>
    <row r="574" spans="194:200" ht="12.75">
      <c r="GL574" s="4">
        <v>3.117E-08</v>
      </c>
      <c r="GM574" s="4">
        <v>2.76268894894</v>
      </c>
      <c r="GN574" s="4">
        <v>1473.1893156621</v>
      </c>
      <c r="GO574">
        <f t="shared" si="202"/>
        <v>1.2630014382971588E-09</v>
      </c>
      <c r="GP574">
        <f t="shared" si="203"/>
        <v>1.2410478992492696E-09</v>
      </c>
      <c r="GQ574">
        <f t="shared" si="204"/>
        <v>1.2410478888251286E-09</v>
      </c>
      <c r="GR574">
        <f t="shared" si="205"/>
        <v>1.2410478888251286E-09</v>
      </c>
    </row>
    <row r="575" spans="194:200" ht="12.75">
      <c r="GL575" s="4">
        <v>2.323E-08</v>
      </c>
      <c r="GM575" s="4">
        <v>2.88799980853</v>
      </c>
      <c r="GN575" s="4">
        <v>533.6231183577</v>
      </c>
      <c r="GO575">
        <f t="shared" si="202"/>
        <v>2.2350099472179483E-08</v>
      </c>
      <c r="GP575">
        <f t="shared" si="203"/>
        <v>2.2351715702183582E-08</v>
      </c>
      <c r="GQ575">
        <f t="shared" si="204"/>
        <v>2.2351715702954693E-08</v>
      </c>
      <c r="GR575">
        <f t="shared" si="205"/>
        <v>2.2351715702954693E-08</v>
      </c>
    </row>
    <row r="576" spans="194:200" ht="12.75">
      <c r="GL576" s="4">
        <v>2.34E-08</v>
      </c>
      <c r="GM576" s="4">
        <v>4.44862573253</v>
      </c>
      <c r="GN576" s="4">
        <v>490.8071699314</v>
      </c>
      <c r="GO576">
        <f t="shared" si="202"/>
        <v>8.082931005572558E-09</v>
      </c>
      <c r="GP576">
        <f t="shared" si="203"/>
        <v>8.077773794549694E-09</v>
      </c>
      <c r="GQ576">
        <f t="shared" si="204"/>
        <v>8.07777379210289E-09</v>
      </c>
      <c r="GR576">
        <f t="shared" si="205"/>
        <v>8.07777379210289E-09</v>
      </c>
    </row>
    <row r="577" spans="194:200" ht="12.75">
      <c r="GL577" s="4">
        <v>2.511E-08</v>
      </c>
      <c r="GM577" s="4">
        <v>0.99467349084</v>
      </c>
      <c r="GN577" s="4">
        <v>266.1011680621</v>
      </c>
      <c r="GO577">
        <f t="shared" si="202"/>
        <v>-1.538247026482325E-08</v>
      </c>
      <c r="GP577">
        <f t="shared" si="203"/>
        <v>-1.5379943199594167E-08</v>
      </c>
      <c r="GQ577">
        <f t="shared" si="204"/>
        <v>-1.5379943198393693E-08</v>
      </c>
      <c r="GR577">
        <f t="shared" si="205"/>
        <v>-1.5379943198393693E-08</v>
      </c>
    </row>
    <row r="578" spans="194:200" ht="12.75">
      <c r="GL578" s="4">
        <v>2.919E-08</v>
      </c>
      <c r="GM578" s="4">
        <v>4.75889516601</v>
      </c>
      <c r="GN578" s="4">
        <v>1511.3223512999</v>
      </c>
      <c r="GO578">
        <f t="shared" si="202"/>
        <v>-2.8893752231942537E-08</v>
      </c>
      <c r="GP578">
        <f t="shared" si="203"/>
        <v>-2.8896744335575533E-08</v>
      </c>
      <c r="GQ578">
        <f t="shared" si="204"/>
        <v>-2.889674433699444E-08</v>
      </c>
      <c r="GR578">
        <f t="shared" si="205"/>
        <v>-2.889674433699444E-08</v>
      </c>
    </row>
    <row r="579" spans="194:200" ht="12.75">
      <c r="GL579" s="4">
        <v>2.493E-08</v>
      </c>
      <c r="GM579" s="4">
        <v>6.10541658597</v>
      </c>
      <c r="GN579" s="4">
        <v>1225.9499702803</v>
      </c>
      <c r="GO579">
        <f t="shared" si="202"/>
        <v>2.2089198369279515E-08</v>
      </c>
      <c r="GP579">
        <f t="shared" si="203"/>
        <v>2.2095973958895178E-08</v>
      </c>
      <c r="GQ579">
        <f t="shared" si="204"/>
        <v>2.2095973962108044E-08</v>
      </c>
      <c r="GR579">
        <f t="shared" si="205"/>
        <v>2.2095973962108044E-08</v>
      </c>
    </row>
    <row r="580" spans="194:200" ht="12.75">
      <c r="GL580" s="4">
        <v>2.798E-08</v>
      </c>
      <c r="GM580" s="4">
        <v>3.06162629894</v>
      </c>
      <c r="GN580" s="4">
        <v>419.7452763061</v>
      </c>
      <c r="GO580">
        <f t="shared" si="202"/>
        <v>2.586457275317773E-08</v>
      </c>
      <c r="GP580">
        <f t="shared" si="203"/>
        <v>2.5866715692874034E-08</v>
      </c>
      <c r="GQ580">
        <f t="shared" si="204"/>
        <v>2.586671569389274E-08</v>
      </c>
      <c r="GR580">
        <f t="shared" si="205"/>
        <v>2.586671569389274E-08</v>
      </c>
    </row>
    <row r="581" spans="194:200" ht="12.75">
      <c r="GL581" s="4">
        <v>2.691E-08</v>
      </c>
      <c r="GM581" s="4">
        <v>3.20679023131</v>
      </c>
      <c r="GN581" s="4">
        <v>463.5073862364</v>
      </c>
      <c r="GO581">
        <f t="shared" si="202"/>
        <v>-1.803782311738856E-08</v>
      </c>
      <c r="GP581">
        <f t="shared" si="203"/>
        <v>-1.803339387543642E-08</v>
      </c>
      <c r="GQ581">
        <f t="shared" si="204"/>
        <v>-1.8033393873329177E-08</v>
      </c>
      <c r="GR581">
        <f t="shared" si="205"/>
        <v>-1.8033393873329177E-08</v>
      </c>
    </row>
    <row r="582" spans="194:200" ht="12.75">
      <c r="GL582" s="4">
        <v>2.291E-08</v>
      </c>
      <c r="GM582" s="4">
        <v>5.81534758547</v>
      </c>
      <c r="GN582" s="4">
        <v>246.9787129509</v>
      </c>
      <c r="GO582">
        <f t="shared" si="202"/>
        <v>-2.2480241042482693E-08</v>
      </c>
      <c r="GP582">
        <f t="shared" si="203"/>
        <v>-2.247971895455425E-08</v>
      </c>
      <c r="GQ582">
        <f t="shared" si="204"/>
        <v>-2.2479718954306056E-08</v>
      </c>
      <c r="GR582">
        <f t="shared" si="205"/>
        <v>-2.2479718954306056E-08</v>
      </c>
    </row>
    <row r="583" spans="194:200" ht="12.75">
      <c r="GL583" s="4">
        <v>2.319E-08</v>
      </c>
      <c r="GM583" s="4">
        <v>6.0551428147</v>
      </c>
      <c r="GN583" s="4">
        <v>525.7588118315</v>
      </c>
      <c r="GO583">
        <f t="shared" si="202"/>
        <v>-2.1510410648291602E-08</v>
      </c>
      <c r="GP583">
        <f t="shared" si="203"/>
        <v>-2.1512589702634645E-08</v>
      </c>
      <c r="GQ583">
        <f t="shared" si="204"/>
        <v>-2.1512589703666354E-08</v>
      </c>
      <c r="GR583">
        <f t="shared" si="205"/>
        <v>-2.1512589703666354E-08</v>
      </c>
    </row>
    <row r="584" spans="194:200" ht="12.75">
      <c r="GL584" s="4">
        <v>3.112E-08</v>
      </c>
      <c r="GM584" s="4">
        <v>0.89712836583</v>
      </c>
      <c r="GN584" s="4">
        <v>314.9073969483</v>
      </c>
      <c r="GO584">
        <f t="shared" si="202"/>
        <v>9.856748342696356E-09</v>
      </c>
      <c r="GP584">
        <f t="shared" si="203"/>
        <v>9.861195836430807E-09</v>
      </c>
      <c r="GQ584">
        <f t="shared" si="204"/>
        <v>9.861195838538132E-09</v>
      </c>
      <c r="GR584">
        <f t="shared" si="205"/>
        <v>9.861195838538132E-09</v>
      </c>
    </row>
    <row r="585" spans="194:200" ht="12.75">
      <c r="GL585" s="4">
        <v>3.085E-08</v>
      </c>
      <c r="GM585" s="4">
        <v>5.84605938859</v>
      </c>
      <c r="GN585" s="4">
        <v>1192.2221686576</v>
      </c>
      <c r="GO585">
        <f t="shared" si="202"/>
        <v>3.0558529193711374E-08</v>
      </c>
      <c r="GP585">
        <f t="shared" si="203"/>
        <v>3.0556110824074716E-08</v>
      </c>
      <c r="GQ585">
        <f t="shared" si="204"/>
        <v>3.0556110822923347E-08</v>
      </c>
      <c r="GR585">
        <f t="shared" si="205"/>
        <v>3.0556110822923347E-08</v>
      </c>
    </row>
    <row r="586" spans="194:200" ht="12.75">
      <c r="GL586" s="4">
        <v>2.897E-08</v>
      </c>
      <c r="GM586" s="4">
        <v>0.54747024257</v>
      </c>
      <c r="GN586" s="4">
        <v>20350.3050211464</v>
      </c>
      <c r="GO586">
        <f aca="true" t="shared" si="206" ref="GO586:GO607">GL586*COS(GM586+GN586*$C$53)</f>
        <v>1.2619025801503007E-08</v>
      </c>
      <c r="GP586">
        <f aca="true" t="shared" si="207" ref="GP586:GP607">GL586*COS(GM586+GN586*$C$74)</f>
        <v>1.236451451041811E-08</v>
      </c>
      <c r="GQ586">
        <f aca="true" t="shared" si="208" ref="GQ586:GQ607">GL586*COS(GM586+GN586*$C$95)</f>
        <v>1.2364514389182702E-08</v>
      </c>
      <c r="GR586">
        <f aca="true" t="shared" si="209" ref="GR586:GR607">GL586*COS(GM586+GN586*$C$116)</f>
        <v>1.2364514389182702E-08</v>
      </c>
    </row>
    <row r="587" spans="194:200" ht="12.75">
      <c r="GL587" s="4">
        <v>3.067E-08</v>
      </c>
      <c r="GM587" s="4">
        <v>2.22206306288</v>
      </c>
      <c r="GN587" s="4">
        <v>248.4631856592</v>
      </c>
      <c r="GO587">
        <f t="shared" si="206"/>
        <v>3.063874374660699E-08</v>
      </c>
      <c r="GP587">
        <f t="shared" si="207"/>
        <v>3.063890810042394E-08</v>
      </c>
      <c r="GQ587">
        <f t="shared" si="208"/>
        <v>3.0638908100501794E-08</v>
      </c>
      <c r="GR587">
        <f t="shared" si="209"/>
        <v>3.0638908100501794E-08</v>
      </c>
    </row>
    <row r="588" spans="194:200" ht="12.75">
      <c r="GL588" s="4">
        <v>2.252E-08</v>
      </c>
      <c r="GM588" s="4">
        <v>0.87483094907</v>
      </c>
      <c r="GN588" s="4">
        <v>61.0275853177</v>
      </c>
      <c r="GO588">
        <f t="shared" si="206"/>
        <v>-2.084031768317155E-08</v>
      </c>
      <c r="GP588">
        <f t="shared" si="207"/>
        <v>-2.0840068475562915E-08</v>
      </c>
      <c r="GQ588">
        <f t="shared" si="208"/>
        <v>-2.084006847544454E-08</v>
      </c>
      <c r="GR588">
        <f t="shared" si="209"/>
        <v>-2.084006847544454E-08</v>
      </c>
    </row>
    <row r="589" spans="194:200" ht="12.75">
      <c r="GL589" s="4">
        <v>2.392E-08</v>
      </c>
      <c r="GM589" s="4">
        <v>3.62837597194</v>
      </c>
      <c r="GN589" s="4">
        <v>439.1977998174</v>
      </c>
      <c r="GO589">
        <f t="shared" si="206"/>
        <v>-1.797121527597399E-08</v>
      </c>
      <c r="GP589">
        <f t="shared" si="207"/>
        <v>-1.7967897496399648E-08</v>
      </c>
      <c r="GQ589">
        <f t="shared" si="208"/>
        <v>-1.7967897494819955E-08</v>
      </c>
      <c r="GR589">
        <f t="shared" si="209"/>
        <v>-1.7967897494819955E-08</v>
      </c>
    </row>
    <row r="590" spans="194:200" ht="12.75">
      <c r="GL590" s="4">
        <v>2.817E-08</v>
      </c>
      <c r="GM590" s="4">
        <v>2.73562306571</v>
      </c>
      <c r="GN590" s="4">
        <v>16.6747745564</v>
      </c>
      <c r="GO590">
        <f t="shared" si="206"/>
        <v>7.883933057988405E-09</v>
      </c>
      <c r="GP590">
        <f t="shared" si="207"/>
        <v>7.88414882971742E-09</v>
      </c>
      <c r="GQ590">
        <f t="shared" si="208"/>
        <v>7.88414882981965E-09</v>
      </c>
      <c r="GR590">
        <f t="shared" si="209"/>
        <v>7.88414882981965E-09</v>
      </c>
    </row>
    <row r="591" spans="194:200" ht="12.75">
      <c r="GL591" s="4">
        <v>2.379E-08</v>
      </c>
      <c r="GM591" s="4">
        <v>6.17876088396</v>
      </c>
      <c r="GN591" s="4">
        <v>467.6519878206</v>
      </c>
      <c r="GO591">
        <f t="shared" si="206"/>
        <v>-2.1952549964582274E-08</v>
      </c>
      <c r="GP591">
        <f t="shared" si="207"/>
        <v>-2.1954600816002953E-08</v>
      </c>
      <c r="GQ591">
        <f t="shared" si="208"/>
        <v>-2.195460081697799E-08</v>
      </c>
      <c r="GR591">
        <f t="shared" si="209"/>
        <v>-2.195460081697799E-08</v>
      </c>
    </row>
    <row r="592" spans="194:200" ht="12.75">
      <c r="GL592" s="4">
        <v>2.598E-08</v>
      </c>
      <c r="GM592" s="4">
        <v>4.82643304253</v>
      </c>
      <c r="GN592" s="4">
        <v>384.5811860849</v>
      </c>
      <c r="GO592">
        <f t="shared" si="206"/>
        <v>1.9538880085931296E-08</v>
      </c>
      <c r="GP592">
        <f t="shared" si="207"/>
        <v>1.9542030580498794E-08</v>
      </c>
      <c r="GQ592">
        <f t="shared" si="208"/>
        <v>1.95420305819935E-08</v>
      </c>
      <c r="GR592">
        <f t="shared" si="209"/>
        <v>1.95420305819935E-08</v>
      </c>
    </row>
    <row r="593" spans="194:200" ht="12.75">
      <c r="GL593" s="4">
        <v>2.718E-08</v>
      </c>
      <c r="GM593" s="4">
        <v>1.01823841209</v>
      </c>
      <c r="GN593" s="4">
        <v>215.9592243139</v>
      </c>
      <c r="GO593">
        <f t="shared" si="206"/>
        <v>8.391700199877645E-09</v>
      </c>
      <c r="GP593">
        <f t="shared" si="207"/>
        <v>8.394371485657466E-09</v>
      </c>
      <c r="GQ593">
        <f t="shared" si="208"/>
        <v>8.39437148692709E-09</v>
      </c>
      <c r="GR593">
        <f t="shared" si="209"/>
        <v>8.39437148692709E-09</v>
      </c>
    </row>
    <row r="594" spans="194:200" ht="12.75">
      <c r="GL594" s="4">
        <v>2.998E-08</v>
      </c>
      <c r="GM594" s="4">
        <v>1.097557153</v>
      </c>
      <c r="GN594" s="4">
        <v>1964.7472451189</v>
      </c>
      <c r="GO594">
        <f t="shared" si="206"/>
        <v>-2.001308713383305E-08</v>
      </c>
      <c r="GP594">
        <f t="shared" si="207"/>
        <v>-2.0034062941803042E-08</v>
      </c>
      <c r="GQ594">
        <f t="shared" si="208"/>
        <v>-2.003406295174256E-08</v>
      </c>
      <c r="GR594">
        <f t="shared" si="209"/>
        <v>-2.003406295174256E-08</v>
      </c>
    </row>
    <row r="595" spans="194:200" ht="12.75">
      <c r="GL595" s="4">
        <v>2.884E-08</v>
      </c>
      <c r="GM595" s="4">
        <v>2.97813466834</v>
      </c>
      <c r="GN595" s="4">
        <v>383.0967133766</v>
      </c>
      <c r="GO595">
        <f t="shared" si="206"/>
        <v>-7.100162508398327E-09</v>
      </c>
      <c r="GP595">
        <f t="shared" si="207"/>
        <v>-7.105286121209668E-09</v>
      </c>
      <c r="GQ595">
        <f t="shared" si="208"/>
        <v>-7.105286123637404E-09</v>
      </c>
      <c r="GR595">
        <f t="shared" si="209"/>
        <v>-7.105286123637404E-09</v>
      </c>
    </row>
    <row r="596" spans="194:200" ht="12.75">
      <c r="GL596" s="4">
        <v>2.231E-08</v>
      </c>
      <c r="GM596" s="4">
        <v>4.48841493844</v>
      </c>
      <c r="GN596" s="4">
        <v>4.1446015842</v>
      </c>
      <c r="GO596">
        <f t="shared" si="206"/>
        <v>-2.0606079595291498E-08</v>
      </c>
      <c r="GP596">
        <f t="shared" si="207"/>
        <v>-2.0606062637147304E-08</v>
      </c>
      <c r="GQ596">
        <f t="shared" si="208"/>
        <v>-2.0606062637139224E-08</v>
      </c>
      <c r="GR596">
        <f t="shared" si="209"/>
        <v>-2.0606062637139224E-08</v>
      </c>
    </row>
    <row r="597" spans="194:200" ht="12.75">
      <c r="GL597" s="4">
        <v>2.203E-08</v>
      </c>
      <c r="GM597" s="4">
        <v>2.23336308907</v>
      </c>
      <c r="GN597" s="4">
        <v>481.2629887183</v>
      </c>
      <c r="GO597">
        <f t="shared" si="206"/>
        <v>-1.737869068500454E-08</v>
      </c>
      <c r="GP597">
        <f t="shared" si="207"/>
        <v>-1.7381807863767828E-08</v>
      </c>
      <c r="GQ597">
        <f t="shared" si="208"/>
        <v>-1.738180786524502E-08</v>
      </c>
      <c r="GR597">
        <f t="shared" si="209"/>
        <v>-1.738180786524502E-08</v>
      </c>
    </row>
    <row r="598" spans="194:200" ht="12.75">
      <c r="GL598" s="4">
        <v>2.26E-08</v>
      </c>
      <c r="GM598" s="4">
        <v>2.3540491366</v>
      </c>
      <c r="GN598" s="4">
        <v>659.6104422562</v>
      </c>
      <c r="GO598">
        <f t="shared" si="206"/>
        <v>-2.148015518716319E-08</v>
      </c>
      <c r="GP598">
        <f t="shared" si="207"/>
        <v>-2.1482371536643272E-08</v>
      </c>
      <c r="GQ598">
        <f t="shared" si="208"/>
        <v>-2.1482371537696603E-08</v>
      </c>
      <c r="GR598">
        <f t="shared" si="209"/>
        <v>-2.1482371537696603E-08</v>
      </c>
    </row>
    <row r="599" spans="194:200" ht="12.75">
      <c r="GL599" s="4">
        <v>2.491E-08</v>
      </c>
      <c r="GM599" s="4">
        <v>1.7023635707</v>
      </c>
      <c r="GN599" s="4">
        <v>445.3481389717</v>
      </c>
      <c r="GO599">
        <f t="shared" si="206"/>
        <v>3.0304495852487893E-10</v>
      </c>
      <c r="GP599">
        <f t="shared" si="207"/>
        <v>3.083525866545696E-10</v>
      </c>
      <c r="GQ599">
        <f t="shared" si="208"/>
        <v>3.083525891804657E-10</v>
      </c>
      <c r="GR599">
        <f t="shared" si="209"/>
        <v>3.083525891804657E-10</v>
      </c>
    </row>
    <row r="600" spans="194:200" ht="12.75">
      <c r="GL600" s="4">
        <v>3.041E-08</v>
      </c>
      <c r="GM600" s="4">
        <v>5.55577674116</v>
      </c>
      <c r="GN600" s="4">
        <v>674.8007441043</v>
      </c>
      <c r="GO600">
        <f t="shared" si="206"/>
        <v>-5.811144004396639E-09</v>
      </c>
      <c r="GP600">
        <f t="shared" si="207"/>
        <v>-5.820781412649666E-09</v>
      </c>
      <c r="GQ600">
        <f t="shared" si="208"/>
        <v>-5.820781417237399E-09</v>
      </c>
      <c r="GR600">
        <f t="shared" si="209"/>
        <v>-5.820781417237399E-09</v>
      </c>
    </row>
    <row r="601" spans="194:200" ht="12.75">
      <c r="GL601" s="4">
        <v>2.289E-08</v>
      </c>
      <c r="GM601" s="4">
        <v>1.18497528002</v>
      </c>
      <c r="GN601" s="4">
        <v>1552.4243323543</v>
      </c>
      <c r="GO601">
        <f t="shared" si="206"/>
        <v>-1.6455349343815954E-08</v>
      </c>
      <c r="GP601">
        <f t="shared" si="207"/>
        <v>-1.6467163768382762E-08</v>
      </c>
      <c r="GQ601">
        <f t="shared" si="208"/>
        <v>-1.6467163773993333E-08</v>
      </c>
      <c r="GR601">
        <f t="shared" si="209"/>
        <v>-1.6467163773993333E-08</v>
      </c>
    </row>
    <row r="602" spans="194:200" ht="12.75">
      <c r="GL602" s="4">
        <v>2.975E-08</v>
      </c>
      <c r="GM602" s="4">
        <v>0.48272389481</v>
      </c>
      <c r="GN602" s="4">
        <v>1052.4808315095</v>
      </c>
      <c r="GO602">
        <f t="shared" si="206"/>
        <v>2.857191233466965E-08</v>
      </c>
      <c r="GP602">
        <f t="shared" si="207"/>
        <v>2.857608296394716E-08</v>
      </c>
      <c r="GQ602">
        <f t="shared" si="208"/>
        <v>2.857608296591891E-08</v>
      </c>
      <c r="GR602">
        <f t="shared" si="209"/>
        <v>2.857608296591891E-08</v>
      </c>
    </row>
    <row r="603" spans="194:200" ht="12.75">
      <c r="GL603" s="4">
        <v>2.339E-08</v>
      </c>
      <c r="GM603" s="4">
        <v>0.75318738767</v>
      </c>
      <c r="GN603" s="4">
        <v>478.8153081635</v>
      </c>
      <c r="GO603">
        <f t="shared" si="206"/>
        <v>-2.3301811841210742E-08</v>
      </c>
      <c r="GP603">
        <f t="shared" si="207"/>
        <v>-2.33013463363184E-08</v>
      </c>
      <c r="GQ603">
        <f t="shared" si="208"/>
        <v>-2.3301346336096353E-08</v>
      </c>
      <c r="GR603">
        <f t="shared" si="209"/>
        <v>-2.3301346336096353E-08</v>
      </c>
    </row>
    <row r="604" spans="194:200" ht="12.75">
      <c r="GL604" s="4">
        <v>3.011E-08</v>
      </c>
      <c r="GM604" s="4">
        <v>0.16359500858</v>
      </c>
      <c r="GN604" s="4">
        <v>54.2865453324</v>
      </c>
      <c r="GO604">
        <f t="shared" si="206"/>
        <v>2.5189165884757063E-08</v>
      </c>
      <c r="GP604">
        <f t="shared" si="207"/>
        <v>2.5188737396134228E-08</v>
      </c>
      <c r="GQ604">
        <f t="shared" si="208"/>
        <v>2.5188737395930742E-08</v>
      </c>
      <c r="GR604">
        <f t="shared" si="209"/>
        <v>2.5188737395930742E-08</v>
      </c>
    </row>
    <row r="605" spans="194:200" ht="12.75">
      <c r="GL605" s="4">
        <v>2.82E-08</v>
      </c>
      <c r="GM605" s="4">
        <v>6.18522693724</v>
      </c>
      <c r="GN605" s="4">
        <v>556.5176680376</v>
      </c>
      <c r="GO605">
        <f t="shared" si="206"/>
        <v>-2.4633334850165818E-08</v>
      </c>
      <c r="GP605">
        <f t="shared" si="207"/>
        <v>-2.462967866900675E-08</v>
      </c>
      <c r="GQ605">
        <f t="shared" si="208"/>
        <v>-2.4629678667270523E-08</v>
      </c>
      <c r="GR605">
        <f t="shared" si="209"/>
        <v>-2.4629678667270523E-08</v>
      </c>
    </row>
    <row r="606" spans="194:200" ht="12.75">
      <c r="GL606" s="4">
        <v>2.266E-08</v>
      </c>
      <c r="GM606" s="4">
        <v>5.91286000054</v>
      </c>
      <c r="GN606" s="4">
        <v>3.4902102784</v>
      </c>
      <c r="GO606">
        <f t="shared" si="206"/>
        <v>-2.26566934855262E-08</v>
      </c>
      <c r="GP606">
        <f t="shared" si="207"/>
        <v>-2.2656692839058304E-08</v>
      </c>
      <c r="GQ606">
        <f t="shared" si="208"/>
        <v>-2.2656692839057996E-08</v>
      </c>
      <c r="GR606">
        <f t="shared" si="209"/>
        <v>-2.2656692839057996E-08</v>
      </c>
    </row>
    <row r="607" spans="194:200" ht="12.75">
      <c r="GL607" s="4">
        <v>2.231E-08</v>
      </c>
      <c r="GM607" s="4">
        <v>1.45038594906</v>
      </c>
      <c r="GN607" s="4">
        <v>196.5067008026</v>
      </c>
      <c r="GO607">
        <f t="shared" si="206"/>
        <v>2.1740986732660578E-08</v>
      </c>
      <c r="GP607">
        <f t="shared" si="207"/>
        <v>2.1741457371251265E-08</v>
      </c>
      <c r="GQ607">
        <f t="shared" si="208"/>
        <v>2.1741457371474292E-08</v>
      </c>
      <c r="GR607">
        <f t="shared" si="209"/>
        <v>2.1741457371474292E-08</v>
      </c>
    </row>
  </sheetData>
  <sheetProtection sheet="1" objects="1" scenarios="1"/>
  <printOptions/>
  <pageMargins left="0.75" right="0.75" top="1" bottom="1" header="0.5" footer="0.5"/>
  <pageSetup orientation="portrait"/>
  <headerFooter alignWithMargins="0">
    <oddHeader>&amp;CGP of Neptune
Enter Universal Time</oddHeader>
    <oddFooter>&amp;CCopyright 2009-2011. Navigation Spreadsheets. All rights reserved.</oddFooter>
  </headerFooter>
  <ignoredErrors>
    <ignoredError sqref="C39:C40 B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Hakel</dc:creator>
  <cp:keywords/>
  <dc:description/>
  <cp:lastModifiedBy>Peter Hakel</cp:lastModifiedBy>
  <dcterms:created xsi:type="dcterms:W3CDTF">2009-05-16T22:21:17Z</dcterms:created>
  <dcterms:modified xsi:type="dcterms:W3CDTF">2012-10-24T05:07:32Z</dcterms:modified>
  <cp:category/>
  <cp:version/>
  <cp:contentType/>
  <cp:contentStatus/>
</cp:coreProperties>
</file>