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34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23" i="1"/>
  <c r="B35"/>
  <c r="B12"/>
  <c r="B13"/>
  <c r="B14"/>
  <c r="B15"/>
  <c r="B16"/>
  <c r="B18"/>
  <c r="B21"/>
  <c r="B11"/>
  <c r="B28"/>
  <c r="B30"/>
  <c r="B32"/>
  <c r="B29"/>
  <c r="B31"/>
  <c r="B33"/>
  <c r="B34"/>
  <c r="B22"/>
  <c r="B25"/>
  <c r="B24"/>
  <c r="B17"/>
  <c r="B10"/>
  <c r="B9"/>
</calcChain>
</file>

<file path=xl/sharedStrings.xml><?xml version="1.0" encoding="utf-8"?>
<sst xmlns="http://schemas.openxmlformats.org/spreadsheetml/2006/main" count="54" uniqueCount="37">
  <si>
    <t>Vessel speed</t>
    <phoneticPr fontId="2" type="noConversion"/>
  </si>
  <si>
    <t>Current speed</t>
    <phoneticPr fontId="2" type="noConversion"/>
  </si>
  <si>
    <t>Current azimuth</t>
    <phoneticPr fontId="2" type="noConversion"/>
  </si>
  <si>
    <t>Current quadrant</t>
    <phoneticPr fontId="2" type="noConversion"/>
  </si>
  <si>
    <t>Desired heading</t>
    <phoneticPr fontId="2" type="noConversion"/>
  </si>
  <si>
    <t>Heading quadrant</t>
    <phoneticPr fontId="2" type="noConversion"/>
  </si>
  <si>
    <t>Azimuth diff</t>
    <phoneticPr fontId="2" type="noConversion"/>
  </si>
  <si>
    <t>C perp</t>
    <phoneticPr fontId="2" type="noConversion"/>
  </si>
  <si>
    <t>V par</t>
    <phoneticPr fontId="2" type="noConversion"/>
  </si>
  <si>
    <t>C par</t>
    <phoneticPr fontId="2" type="noConversion"/>
  </si>
  <si>
    <t>Valid parallel</t>
    <phoneticPr fontId="2" type="noConversion"/>
  </si>
  <si>
    <t>Valid solution</t>
    <phoneticPr fontId="2" type="noConversion"/>
  </si>
  <si>
    <t>C perp/V par</t>
    <phoneticPr fontId="2" type="noConversion"/>
  </si>
  <si>
    <t>Phi H</t>
    <phoneticPr fontId="2" type="noConversion"/>
  </si>
  <si>
    <t>N - vessel</t>
    <phoneticPr fontId="2" type="noConversion"/>
  </si>
  <si>
    <t>E - vessel</t>
    <phoneticPr fontId="2" type="noConversion"/>
  </si>
  <si>
    <t>N - current</t>
    <phoneticPr fontId="2" type="noConversion"/>
  </si>
  <si>
    <t>E - current</t>
    <phoneticPr fontId="2" type="noConversion"/>
  </si>
  <si>
    <t>N</t>
    <phoneticPr fontId="2" type="noConversion"/>
  </si>
  <si>
    <t>E</t>
    <phoneticPr fontId="2" type="noConversion"/>
  </si>
  <si>
    <t>Net speed</t>
    <phoneticPr fontId="2" type="noConversion"/>
  </si>
  <si>
    <t>Azimuth</t>
    <phoneticPr fontId="2" type="noConversion"/>
  </si>
  <si>
    <t>Sanity check</t>
    <phoneticPr fontId="2" type="noConversion"/>
  </si>
  <si>
    <t>Inputs</t>
    <phoneticPr fontId="2" type="noConversion"/>
  </si>
  <si>
    <t>kts</t>
    <phoneticPr fontId="2" type="noConversion"/>
  </si>
  <si>
    <t>kts</t>
    <phoneticPr fontId="2" type="noConversion"/>
  </si>
  <si>
    <t>degrees</t>
    <phoneticPr fontId="2" type="noConversion"/>
  </si>
  <si>
    <t>Internal calculations</t>
    <phoneticPr fontId="2" type="noConversion"/>
  </si>
  <si>
    <t>degrees</t>
    <phoneticPr fontId="2" type="noConversion"/>
  </si>
  <si>
    <t>kts</t>
    <phoneticPr fontId="2" type="noConversion"/>
  </si>
  <si>
    <t>Vessel should head</t>
    <phoneticPr fontId="2" type="noConversion"/>
  </si>
  <si>
    <t>Net speed</t>
    <phoneticPr fontId="2" type="noConversion"/>
  </si>
  <si>
    <t>True heading w/ current</t>
    <phoneticPr fontId="2" type="noConversion"/>
  </si>
  <si>
    <t>Result</t>
    <phoneticPr fontId="2" type="noConversion"/>
  </si>
  <si>
    <t>Northing speed</t>
    <phoneticPr fontId="2" type="noConversion"/>
  </si>
  <si>
    <t>Easting speed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</si>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</sst>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0000"/>
    <numFmt numFmtId="166" formatCode="0.0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1" fillId="0" borderId="1" xfId="0" applyFont="1" applyBorder="1"/>
    <xf numFmtId="166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C35"/>
  <sheetViews>
    <sheetView tabSelected="1" view="pageLayout" topLeftCell="A2" workbookViewId="0">
      <selection activeCell="B24" sqref="B24"/>
    </sheetView>
  </sheetViews>
  <sheetFormatPr baseColWidth="10" defaultRowHeight="13"/>
  <cols>
    <col min="1" max="1" width="20.140625" customWidth="1"/>
    <col min="2" max="2" width="12.28515625" bestFit="1" customWidth="1"/>
  </cols>
  <sheetData>
    <row r="2" spans="1:3">
      <c r="A2" s="11" t="s">
        <v>23</v>
      </c>
    </row>
    <row r="3" spans="1:3">
      <c r="A3" t="s">
        <v>0</v>
      </c>
      <c r="B3">
        <v>6</v>
      </c>
      <c r="C3" s="1" t="s">
        <v>24</v>
      </c>
    </row>
    <row r="4" spans="1:3">
      <c r="A4" t="s">
        <v>1</v>
      </c>
      <c r="B4">
        <v>9</v>
      </c>
      <c r="C4" s="1" t="s">
        <v>25</v>
      </c>
    </row>
    <row r="5" spans="1:3">
      <c r="A5" t="s">
        <v>2</v>
      </c>
      <c r="B5">
        <v>40</v>
      </c>
      <c r="C5" s="1" t="s">
        <v>26</v>
      </c>
    </row>
    <row r="6" spans="1:3">
      <c r="A6" t="s">
        <v>4</v>
      </c>
      <c r="B6">
        <v>0</v>
      </c>
      <c r="C6" s="1" t="s">
        <v>26</v>
      </c>
    </row>
    <row r="7" spans="1:3">
      <c r="C7" s="1"/>
    </row>
    <row r="8" spans="1:3">
      <c r="A8" s="11" t="s">
        <v>27</v>
      </c>
      <c r="C8" s="1"/>
    </row>
    <row r="9" spans="1:3">
      <c r="A9" t="s">
        <v>3</v>
      </c>
      <c r="B9" s="1" t="str">
        <f>IF(B5&lt;90,"NE",IF(B5&lt;180,"SE",IF(B5&lt;270,"SW",IF(B5&lt;360,"NW"))))</f>
        <v>NE</v>
      </c>
    </row>
    <row r="10" spans="1:3">
      <c r="A10" t="s">
        <v>5</v>
      </c>
      <c r="B10" s="1" t="str">
        <f>IF(B6&lt;90,"NE",IF(B6&lt;180,"SE",IF(B6&lt;270,"SW",IF(B6&lt;360,"NW"))))</f>
        <v>NE</v>
      </c>
    </row>
    <row r="11" spans="1:3">
      <c r="A11" t="s">
        <v>6</v>
      </c>
      <c r="B11">
        <f>B6-B5</f>
        <v>-40</v>
      </c>
      <c r="C11" s="1" t="s">
        <v>28</v>
      </c>
    </row>
    <row r="12" spans="1:3">
      <c r="A12" t="s">
        <v>7</v>
      </c>
      <c r="B12" s="2">
        <f>B4*SIN(RADIANS(B11))</f>
        <v>-5.7850884871788537</v>
      </c>
      <c r="C12" s="1" t="s">
        <v>25</v>
      </c>
    </row>
    <row r="13" spans="1:3">
      <c r="A13" t="s">
        <v>10</v>
      </c>
      <c r="B13" s="2" t="b">
        <f>IF((ABS(B3)-ABS(B12))&gt;0,TRUE,FALSE)</f>
        <v>1</v>
      </c>
      <c r="C13" s="1"/>
    </row>
    <row r="14" spans="1:3">
      <c r="A14" t="s">
        <v>8</v>
      </c>
      <c r="B14" s="7">
        <f>IF(B13,SQRT(B3^2-B12^2),"No Solution")</f>
        <v>1.5914619679749449</v>
      </c>
      <c r="C14" s="1" t="s">
        <v>29</v>
      </c>
    </row>
    <row r="15" spans="1:3">
      <c r="A15" t="s">
        <v>9</v>
      </c>
      <c r="B15" s="4">
        <f>B4*COS(RADIANS(B11))</f>
        <v>6.8943999880708029</v>
      </c>
      <c r="C15" s="1" t="s">
        <v>25</v>
      </c>
    </row>
    <row r="16" spans="1:3">
      <c r="A16" t="s">
        <v>11</v>
      </c>
      <c r="B16" t="b">
        <f>IF(B13,IF((B14+B15)&gt;0,TRUE))</f>
        <v>1</v>
      </c>
      <c r="C16" s="1"/>
    </row>
    <row r="17" spans="1:3">
      <c r="A17" t="s">
        <v>12</v>
      </c>
      <c r="B17" s="5">
        <f>IF(B16,IF(ABS(B14)&gt;0,B12/B14,"No Solution"))</f>
        <v>-3.6350780625565857</v>
      </c>
      <c r="C17" s="1" t="s">
        <v>36</v>
      </c>
    </row>
    <row r="18" spans="1:3">
      <c r="A18" t="s">
        <v>13</v>
      </c>
      <c r="B18" s="8">
        <f>IF(B16,DEGREES(ATAN(B12/B14)),"No Solution")</f>
        <v>-74.618568308020315</v>
      </c>
      <c r="C18" s="1" t="s">
        <v>26</v>
      </c>
    </row>
    <row r="19" spans="1:3">
      <c r="B19" s="8"/>
      <c r="C19" s="1"/>
    </row>
    <row r="20" spans="1:3">
      <c r="A20" s="11" t="s">
        <v>33</v>
      </c>
      <c r="B20" s="3"/>
    </row>
    <row r="21" spans="1:3">
      <c r="A21" t="s">
        <v>30</v>
      </c>
      <c r="B21" s="12">
        <f>IF(B16,IF(B6+B18&lt;0,360+B6+B18,IF(B6+B18&lt;360,B6+B18,IF(B6+B16&gt;360,B6+B18-360))),"No Solution")</f>
        <v>285.38143169197969</v>
      </c>
      <c r="C21" s="1" t="s">
        <v>28</v>
      </c>
    </row>
    <row r="22" spans="1:3">
      <c r="A22" t="s">
        <v>31</v>
      </c>
      <c r="B22" s="12">
        <f>IF(B16,B34,"No Solution")</f>
        <v>8.4858619560457456</v>
      </c>
      <c r="C22" s="1" t="s">
        <v>25</v>
      </c>
    </row>
    <row r="23" spans="1:3">
      <c r="A23" t="s">
        <v>32</v>
      </c>
      <c r="B23" s="9">
        <f>IF(B35=360,0,B35)</f>
        <v>0</v>
      </c>
      <c r="C23" s="1" t="s">
        <v>26</v>
      </c>
    </row>
    <row r="24" spans="1:3">
      <c r="A24" t="s">
        <v>34</v>
      </c>
      <c r="B24" s="9">
        <f>B32</f>
        <v>8.4858619560457456</v>
      </c>
      <c r="C24" s="1" t="s">
        <v>25</v>
      </c>
    </row>
    <row r="25" spans="1:3">
      <c r="A25" t="s">
        <v>35</v>
      </c>
      <c r="B25" s="9">
        <f>B33</f>
        <v>0</v>
      </c>
      <c r="C25" s="1" t="s">
        <v>25</v>
      </c>
    </row>
    <row r="26" spans="1:3">
      <c r="B26" s="9"/>
    </row>
    <row r="27" spans="1:3">
      <c r="A27" s="11" t="s">
        <v>22</v>
      </c>
    </row>
    <row r="28" spans="1:3">
      <c r="A28" t="s">
        <v>14</v>
      </c>
      <c r="B28" s="10">
        <f>IF(B16,B3*COS(RADIANS(B21)),"No Solution")</f>
        <v>1.5914619679749431</v>
      </c>
      <c r="C28" s="1" t="s">
        <v>25</v>
      </c>
    </row>
    <row r="29" spans="1:3">
      <c r="A29" t="s">
        <v>15</v>
      </c>
      <c r="B29" s="10">
        <f>IF(B16,B3*SIN(RADIANS(B21)),"No Solution")</f>
        <v>-5.7850884871788537</v>
      </c>
      <c r="C29" s="1" t="s">
        <v>25</v>
      </c>
    </row>
    <row r="30" spans="1:3">
      <c r="A30" t="s">
        <v>16</v>
      </c>
      <c r="B30" s="6">
        <f>B4*COS(RADIANS(B5))</f>
        <v>6.8943999880708029</v>
      </c>
      <c r="C30" s="1" t="s">
        <v>25</v>
      </c>
    </row>
    <row r="31" spans="1:3">
      <c r="A31" t="s">
        <v>17</v>
      </c>
      <c r="B31" s="6">
        <f>B4*SIN(RADIANS(B5))</f>
        <v>5.7850884871788537</v>
      </c>
      <c r="C31" s="1" t="s">
        <v>25</v>
      </c>
    </row>
    <row r="32" spans="1:3">
      <c r="A32" t="s">
        <v>18</v>
      </c>
      <c r="B32" s="10">
        <f>IF(B16,B28+B30,"No Solution")</f>
        <v>8.4858619560457456</v>
      </c>
      <c r="C32" s="1" t="s">
        <v>25</v>
      </c>
    </row>
    <row r="33" spans="1:3">
      <c r="A33" t="s">
        <v>19</v>
      </c>
      <c r="B33" s="10">
        <f>IF(B16,B29+B31,"No Solution")</f>
        <v>0</v>
      </c>
      <c r="C33" s="1" t="s">
        <v>25</v>
      </c>
    </row>
    <row r="34" spans="1:3">
      <c r="A34" t="s">
        <v>20</v>
      </c>
      <c r="B34" s="10">
        <f>IF(B16,SQRT(B32^2+B33^2),"No Solution")</f>
        <v>8.4858619560457456</v>
      </c>
      <c r="C34" s="1" t="s">
        <v>25</v>
      </c>
    </row>
    <row r="35" spans="1:3">
      <c r="A35" t="s">
        <v>21</v>
      </c>
      <c r="B35" s="1">
        <f>IF(B16,IF(B33&gt;0,DEGREES(ATAN2(B32,B33)),360+DEGREES(ATAN2(B32,B33))),"No Solution")</f>
        <v>360</v>
      </c>
      <c r="C35" s="1" t="s">
        <v>26</v>
      </c>
    </row>
  </sheetData>
  <sheetCalcPr fullCalcOnLoad="1"/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Huth</dc:creator>
  <cp:lastModifiedBy>John Huth</cp:lastModifiedBy>
  <dcterms:created xsi:type="dcterms:W3CDTF">2011-11-10T14:57:39Z</dcterms:created>
  <dcterms:modified xsi:type="dcterms:W3CDTF">2011-11-11T14:07:54Z</dcterms:modified>
</cp:coreProperties>
</file>