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in\Documents\Navigation\"/>
    </mc:Choice>
  </mc:AlternateContent>
  <bookViews>
    <workbookView xWindow="0" yWindow="0" windowWidth="17310" windowHeight="7060"/>
  </bookViews>
  <sheets>
    <sheet name="Sun Sights" sheetId="3" r:id="rId1"/>
  </sheets>
  <definedNames>
    <definedName name="solver_adj" localSheetId="0" hidden="1">'Sun Sights'!$M$43:$O$43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'Sun Sights'!$Q$43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3" l="1"/>
  <c r="Q28" i="3" s="1"/>
  <c r="P45" i="3"/>
  <c r="B30" i="3"/>
  <c r="S24" i="3" s="1"/>
  <c r="C3" i="3"/>
  <c r="P44" i="3" s="1"/>
  <c r="D3" i="3"/>
  <c r="C4" i="3"/>
  <c r="D4" i="3"/>
  <c r="C5" i="3"/>
  <c r="P46" i="3" s="1"/>
  <c r="D5" i="3"/>
  <c r="C6" i="3"/>
  <c r="P47" i="3" s="1"/>
  <c r="D6" i="3"/>
  <c r="C7" i="3"/>
  <c r="P48" i="3" s="1"/>
  <c r="D7" i="3"/>
  <c r="C8" i="3"/>
  <c r="P49" i="3" s="1"/>
  <c r="D8" i="3"/>
  <c r="C9" i="3"/>
  <c r="D9" i="3"/>
  <c r="P50" i="3" s="1"/>
  <c r="C10" i="3"/>
  <c r="P51" i="3" s="1"/>
  <c r="D10" i="3"/>
  <c r="C11" i="3"/>
  <c r="P52" i="3" s="1"/>
  <c r="D11" i="3"/>
  <c r="C12" i="3"/>
  <c r="P53" i="3" s="1"/>
  <c r="D12" i="3"/>
  <c r="C13" i="3"/>
  <c r="P54" i="3" s="1"/>
  <c r="D13" i="3"/>
  <c r="C14" i="3"/>
  <c r="D14" i="3"/>
  <c r="P55" i="3" s="1"/>
  <c r="C15" i="3"/>
  <c r="D15" i="3"/>
  <c r="P56" i="3" s="1"/>
  <c r="C16" i="3"/>
  <c r="P57" i="3" s="1"/>
  <c r="D16" i="3"/>
  <c r="C17" i="3"/>
  <c r="P58" i="3" s="1"/>
  <c r="D17" i="3"/>
  <c r="D2" i="3"/>
  <c r="C2" i="3"/>
  <c r="P43" i="3" s="1"/>
  <c r="C19" i="3"/>
  <c r="B19" i="3"/>
  <c r="G58" i="3" l="1"/>
  <c r="G56" i="3"/>
  <c r="G54" i="3"/>
  <c r="G52" i="3"/>
  <c r="G50" i="3"/>
  <c r="G48" i="3"/>
  <c r="G46" i="3"/>
  <c r="G44" i="3"/>
  <c r="G55" i="3"/>
  <c r="G51" i="3"/>
  <c r="G47" i="3"/>
  <c r="B25" i="3"/>
  <c r="G57" i="3"/>
  <c r="G53" i="3"/>
  <c r="G49" i="3"/>
  <c r="G45" i="3"/>
  <c r="B26" i="3"/>
  <c r="Q43" i="3"/>
  <c r="B23" i="3"/>
  <c r="B27" i="3"/>
  <c r="B22" i="3"/>
  <c r="B24" i="3"/>
  <c r="R23" i="3" s="1"/>
  <c r="B28" i="3"/>
  <c r="H26" i="3" s="1"/>
  <c r="G43" i="3"/>
  <c r="I23" i="3" l="1"/>
  <c r="H43" i="3"/>
  <c r="Q27" i="3"/>
  <c r="Q26" i="3"/>
  <c r="H25" i="3"/>
  <c r="Q24" i="3"/>
  <c r="S22" i="3"/>
  <c r="S23" i="3"/>
  <c r="R24" i="3"/>
  <c r="Q22" i="3"/>
  <c r="H22" i="3"/>
  <c r="H23" i="3"/>
  <c r="I22" i="3"/>
  <c r="Q23" i="3"/>
  <c r="R22" i="3"/>
  <c r="H28" i="3" l="1" a="1"/>
  <c r="H28" i="3" s="1"/>
  <c r="Q30" i="3" a="1"/>
  <c r="H29" i="3" l="1"/>
  <c r="H32" i="3" s="1"/>
  <c r="L32" i="3" s="1"/>
  <c r="Q30" i="3"/>
  <c r="Q32" i="3"/>
  <c r="Q31" i="3"/>
  <c r="Q35" i="3" s="1"/>
  <c r="H31" i="3"/>
  <c r="J32" i="3" l="1"/>
  <c r="K32" i="3" s="1"/>
  <c r="H35" i="3"/>
  <c r="H34" i="3"/>
  <c r="U35" i="3"/>
  <c r="S35" i="3"/>
  <c r="T35" i="3" s="1"/>
  <c r="J31" i="3"/>
  <c r="K31" i="3" s="1"/>
  <c r="L31" i="3"/>
  <c r="Q37" i="3"/>
  <c r="Q38" i="3"/>
  <c r="Q34" i="3"/>
  <c r="U34" i="3" l="1"/>
  <c r="S34" i="3"/>
  <c r="T34" i="3" s="1"/>
</calcChain>
</file>

<file path=xl/sharedStrings.xml><?xml version="1.0" encoding="utf-8"?>
<sst xmlns="http://schemas.openxmlformats.org/spreadsheetml/2006/main" count="71" uniqueCount="25">
  <si>
    <r>
      <rPr>
        <sz val="12"/>
        <color theme="1"/>
        <rFont val="Calibri"/>
        <family val="2"/>
      </rPr>
      <t>Σ</t>
    </r>
    <r>
      <rPr>
        <sz val="11"/>
        <color theme="1"/>
        <rFont val="Calibri"/>
        <family val="2"/>
      </rPr>
      <t>sin</t>
    </r>
    <r>
      <rPr>
        <vertAlign val="superscript"/>
        <sz val="11"/>
        <color theme="1"/>
        <rFont val="Calibri"/>
        <family val="2"/>
      </rPr>
      <t>2</t>
    </r>
    <r>
      <rPr>
        <i/>
        <sz val="11"/>
        <color theme="1"/>
        <rFont val="Calibri"/>
        <family val="2"/>
      </rPr>
      <t>Z</t>
    </r>
    <r>
      <rPr>
        <i/>
        <vertAlign val="subscript"/>
        <sz val="11"/>
        <color theme="1"/>
        <rFont val="Calibri"/>
        <family val="2"/>
      </rPr>
      <t>i</t>
    </r>
  </si>
  <si>
    <r>
      <rPr>
        <sz val="12"/>
        <color theme="1"/>
        <rFont val="Calibri"/>
        <family val="2"/>
      </rPr>
      <t>Σ</t>
    </r>
    <r>
      <rPr>
        <sz val="11"/>
        <color theme="1"/>
        <rFont val="Calibri"/>
        <family val="2"/>
      </rPr>
      <t>cos</t>
    </r>
    <r>
      <rPr>
        <i/>
        <sz val="11"/>
        <color theme="1"/>
        <rFont val="Calibri"/>
        <family val="2"/>
      </rPr>
      <t>Z</t>
    </r>
    <r>
      <rPr>
        <i/>
        <vertAlign val="subscript"/>
        <sz val="11"/>
        <color theme="1"/>
        <rFont val="Calibri"/>
        <family val="2"/>
      </rPr>
      <t>i</t>
    </r>
    <r>
      <rPr>
        <sz val="11"/>
        <color theme="1"/>
        <rFont val="Calibri"/>
        <family val="2"/>
      </rPr>
      <t>sin</t>
    </r>
    <r>
      <rPr>
        <i/>
        <sz val="11"/>
        <color theme="1"/>
        <rFont val="Calibri"/>
        <family val="2"/>
      </rPr>
      <t>Z</t>
    </r>
    <r>
      <rPr>
        <i/>
        <vertAlign val="subscript"/>
        <sz val="11"/>
        <color theme="1"/>
        <rFont val="Calibri"/>
        <family val="2"/>
      </rPr>
      <t>i</t>
    </r>
  </si>
  <si>
    <r>
      <rPr>
        <sz val="12"/>
        <color theme="1"/>
        <rFont val="Calibri"/>
        <family val="2"/>
      </rPr>
      <t>Σ</t>
    </r>
    <r>
      <rPr>
        <sz val="11"/>
        <color theme="1"/>
        <rFont val="Calibri"/>
        <family val="2"/>
      </rPr>
      <t>cos</t>
    </r>
    <r>
      <rPr>
        <vertAlign val="superscript"/>
        <sz val="11"/>
        <color theme="1"/>
        <rFont val="Calibri"/>
        <family val="2"/>
      </rPr>
      <t>2</t>
    </r>
    <r>
      <rPr>
        <i/>
        <sz val="11"/>
        <color theme="1"/>
        <rFont val="Calibri"/>
        <family val="2"/>
      </rPr>
      <t>Z</t>
    </r>
    <r>
      <rPr>
        <i/>
        <vertAlign val="subscript"/>
        <sz val="11"/>
        <color theme="1"/>
        <rFont val="Calibri"/>
        <family val="2"/>
      </rPr>
      <t>i</t>
    </r>
  </si>
  <si>
    <r>
      <rPr>
        <sz val="12"/>
        <color theme="1"/>
        <rFont val="Calibri"/>
        <family val="2"/>
      </rPr>
      <t>Σ</t>
    </r>
    <r>
      <rPr>
        <sz val="11"/>
        <color theme="1"/>
        <rFont val="Calibri"/>
        <family val="2"/>
      </rPr>
      <t>sin</t>
    </r>
    <r>
      <rPr>
        <i/>
        <sz val="11"/>
        <color theme="1"/>
        <rFont val="Calibri"/>
        <family val="2"/>
      </rPr>
      <t>Z</t>
    </r>
    <r>
      <rPr>
        <i/>
        <vertAlign val="subscript"/>
        <sz val="11"/>
        <color theme="1"/>
        <rFont val="Calibri"/>
        <family val="2"/>
      </rPr>
      <t>i</t>
    </r>
  </si>
  <si>
    <r>
      <rPr>
        <sz val="12"/>
        <color theme="1"/>
        <rFont val="Calibri"/>
        <family val="2"/>
      </rPr>
      <t>Σ</t>
    </r>
    <r>
      <rPr>
        <sz val="11"/>
        <color theme="1"/>
        <rFont val="Calibri"/>
        <family val="2"/>
      </rPr>
      <t>cos</t>
    </r>
    <r>
      <rPr>
        <i/>
        <sz val="11"/>
        <color theme="1"/>
        <rFont val="Calibri"/>
        <family val="2"/>
      </rPr>
      <t>Z</t>
    </r>
    <r>
      <rPr>
        <i/>
        <vertAlign val="subscript"/>
        <sz val="11"/>
        <color theme="1"/>
        <rFont val="Calibri"/>
        <family val="2"/>
      </rPr>
      <t>i</t>
    </r>
  </si>
  <si>
    <r>
      <rPr>
        <sz val="12"/>
        <color theme="1"/>
        <rFont val="Calibri"/>
        <family val="2"/>
      </rPr>
      <t>Σ</t>
    </r>
    <r>
      <rPr>
        <i/>
        <sz val="11"/>
        <color theme="1"/>
        <rFont val="Calibri"/>
        <family val="2"/>
      </rPr>
      <t>p</t>
    </r>
    <r>
      <rPr>
        <i/>
        <vertAlign val="subscript"/>
        <sz val="11"/>
        <color theme="1"/>
        <rFont val="Calibri"/>
        <family val="2"/>
      </rPr>
      <t>i</t>
    </r>
    <r>
      <rPr>
        <sz val="11"/>
        <color theme="1"/>
        <rFont val="Calibri"/>
        <family val="2"/>
      </rPr>
      <t>sin</t>
    </r>
    <r>
      <rPr>
        <i/>
        <sz val="11"/>
        <color theme="1"/>
        <rFont val="Calibri"/>
        <family val="2"/>
      </rPr>
      <t>Z</t>
    </r>
    <r>
      <rPr>
        <i/>
        <vertAlign val="subscript"/>
        <sz val="11"/>
        <color theme="1"/>
        <rFont val="Calibri"/>
        <family val="2"/>
      </rPr>
      <t>i</t>
    </r>
  </si>
  <si>
    <r>
      <rPr>
        <sz val="12"/>
        <color theme="1"/>
        <rFont val="Calibri"/>
        <family val="2"/>
      </rPr>
      <t>Σ</t>
    </r>
    <r>
      <rPr>
        <i/>
        <sz val="11"/>
        <color theme="1"/>
        <rFont val="Calibri"/>
        <family val="2"/>
      </rPr>
      <t>p</t>
    </r>
    <r>
      <rPr>
        <i/>
        <vertAlign val="subscript"/>
        <sz val="11"/>
        <color theme="1"/>
        <rFont val="Calibri"/>
        <family val="2"/>
      </rPr>
      <t>i</t>
    </r>
    <r>
      <rPr>
        <sz val="11"/>
        <color theme="1"/>
        <rFont val="Calibri"/>
        <family val="2"/>
      </rPr>
      <t>cos</t>
    </r>
    <r>
      <rPr>
        <i/>
        <sz val="11"/>
        <color theme="1"/>
        <rFont val="Calibri"/>
        <family val="2"/>
      </rPr>
      <t>Z</t>
    </r>
    <r>
      <rPr>
        <i/>
        <vertAlign val="subscript"/>
        <sz val="11"/>
        <color theme="1"/>
        <rFont val="Calibri"/>
        <family val="2"/>
      </rPr>
      <t>i</t>
    </r>
  </si>
  <si>
    <r>
      <rPr>
        <sz val="12"/>
        <color theme="1"/>
        <rFont val="Calibri"/>
        <family val="2"/>
      </rPr>
      <t>Σ</t>
    </r>
    <r>
      <rPr>
        <i/>
        <sz val="11"/>
        <color theme="1"/>
        <rFont val="Calibri"/>
        <family val="2"/>
      </rPr>
      <t>p</t>
    </r>
    <r>
      <rPr>
        <i/>
        <vertAlign val="subscript"/>
        <sz val="11"/>
        <color theme="1"/>
        <rFont val="Calibri"/>
        <family val="2"/>
      </rPr>
      <t>i</t>
    </r>
  </si>
  <si>
    <t>N</t>
  </si>
  <si>
    <r>
      <rPr>
        <i/>
        <sz val="11"/>
        <color theme="1"/>
        <rFont val="Calibri"/>
        <family val="2"/>
      </rPr>
      <t>Z</t>
    </r>
    <r>
      <rPr>
        <i/>
        <vertAlign val="subscript"/>
        <sz val="11"/>
        <color theme="1"/>
        <rFont val="Calibri"/>
        <family val="2"/>
      </rPr>
      <t>i</t>
    </r>
  </si>
  <si>
    <r>
      <rPr>
        <i/>
        <sz val="11"/>
        <color theme="1"/>
        <rFont val="Calibri"/>
        <family val="2"/>
      </rPr>
      <t>p</t>
    </r>
    <r>
      <rPr>
        <i/>
        <vertAlign val="subscript"/>
        <sz val="11"/>
        <color theme="1"/>
        <rFont val="Calibri"/>
        <family val="2"/>
      </rPr>
      <t>i</t>
    </r>
  </si>
  <si>
    <r>
      <t>sin</t>
    </r>
    <r>
      <rPr>
        <i/>
        <sz val="11"/>
        <color theme="1"/>
        <rFont val="Calibri"/>
        <family val="2"/>
      </rPr>
      <t>Z</t>
    </r>
    <r>
      <rPr>
        <i/>
        <vertAlign val="subscript"/>
        <sz val="11"/>
        <color theme="1"/>
        <rFont val="Calibri"/>
        <family val="2"/>
      </rPr>
      <t>i</t>
    </r>
  </si>
  <si>
    <r>
      <t>cos</t>
    </r>
    <r>
      <rPr>
        <i/>
        <sz val="11"/>
        <color theme="1"/>
        <rFont val="Calibri"/>
        <family val="2"/>
      </rPr>
      <t>Z</t>
    </r>
    <r>
      <rPr>
        <i/>
        <vertAlign val="subscript"/>
        <sz val="11"/>
        <color theme="1"/>
        <rFont val="Calibri"/>
        <family val="2"/>
      </rPr>
      <t>i</t>
    </r>
  </si>
  <si>
    <t>AP</t>
  </si>
  <si>
    <t>X</t>
  </si>
  <si>
    <t>Y</t>
  </si>
  <si>
    <t>=</t>
  </si>
  <si>
    <r>
      <t>L</t>
    </r>
    <r>
      <rPr>
        <i/>
        <vertAlign val="subscript"/>
        <sz val="11"/>
        <color theme="1"/>
        <rFont val="Calibri"/>
        <family val="2"/>
      </rPr>
      <t>F</t>
    </r>
  </si>
  <si>
    <r>
      <t>B</t>
    </r>
    <r>
      <rPr>
        <i/>
        <vertAlign val="subscript"/>
        <sz val="11"/>
        <color theme="1"/>
        <rFont val="Calibri"/>
        <family val="2"/>
      </rPr>
      <t>F</t>
    </r>
  </si>
  <si>
    <t>D</t>
  </si>
  <si>
    <t>Azimuth</t>
  </si>
  <si>
    <t>Distance</t>
  </si>
  <si>
    <t>2 Parameter Fit</t>
  </si>
  <si>
    <t>3 Parameter Fit</t>
  </si>
  <si>
    <t>Solver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</si>
</sst>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0" fillId="0" borderId="0" xfId="0" applyNumberFormat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/>
    <xf numFmtId="0" fontId="6" fillId="0" borderId="0" xfId="0" applyFont="1"/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workbookViewId="0">
      <selection activeCell="I10" sqref="I10"/>
    </sheetView>
  </sheetViews>
  <sheetFormatPr defaultRowHeight="14.5" x14ac:dyDescent="0.35"/>
  <cols>
    <col min="1" max="1" width="11.1796875" customWidth="1"/>
    <col min="5" max="6" width="10.453125" bestFit="1" customWidth="1"/>
    <col min="8" max="8" width="9" customWidth="1"/>
    <col min="10" max="10" width="2.81640625" bestFit="1" customWidth="1"/>
    <col min="11" max="11" width="4.453125" bestFit="1" customWidth="1"/>
    <col min="13" max="13" width="10.54296875" customWidth="1"/>
    <col min="14" max="14" width="10.26953125" customWidth="1"/>
    <col min="15" max="15" width="9.1796875" customWidth="1"/>
    <col min="20" max="20" width="4.453125" bestFit="1" customWidth="1"/>
  </cols>
  <sheetData>
    <row r="1" spans="1:4" ht="16.5" x14ac:dyDescent="0.45">
      <c r="A1" s="13" t="s">
        <v>9</v>
      </c>
      <c r="B1" s="13" t="s">
        <v>10</v>
      </c>
      <c r="C1" s="7" t="s">
        <v>11</v>
      </c>
      <c r="D1" s="7" t="s">
        <v>12</v>
      </c>
    </row>
    <row r="2" spans="1:4" x14ac:dyDescent="0.35">
      <c r="A2">
        <v>122.6</v>
      </c>
      <c r="B2">
        <v>-1.6</v>
      </c>
      <c r="C2">
        <f>SIN(RADIANS(A2))</f>
        <v>0.84245239700714747</v>
      </c>
      <c r="D2">
        <f>COS(RADIANS(A2))</f>
        <v>-0.53877078500686315</v>
      </c>
    </row>
    <row r="3" spans="1:4" x14ac:dyDescent="0.35">
      <c r="A3">
        <v>125.9</v>
      </c>
      <c r="B3">
        <v>1.4</v>
      </c>
      <c r="C3">
        <f t="shared" ref="C3:C17" si="0">SIN(RADIANS(A3))</f>
        <v>0.81004164044579596</v>
      </c>
      <c r="D3">
        <f t="shared" ref="D3:D17" si="1">COS(RADIANS(A3))</f>
        <v>-0.58637235673578936</v>
      </c>
    </row>
    <row r="4" spans="1:4" x14ac:dyDescent="0.35">
      <c r="A4">
        <v>131.6</v>
      </c>
      <c r="B4">
        <v>-0.3</v>
      </c>
      <c r="C4">
        <f t="shared" si="0"/>
        <v>0.74779809049853185</v>
      </c>
      <c r="D4">
        <f t="shared" si="1"/>
        <v>-0.66392621265224161</v>
      </c>
    </row>
    <row r="5" spans="1:4" x14ac:dyDescent="0.35">
      <c r="A5">
        <v>136.9</v>
      </c>
      <c r="B5">
        <v>1.2</v>
      </c>
      <c r="C5">
        <f t="shared" si="0"/>
        <v>0.68327377368079911</v>
      </c>
      <c r="D5">
        <f t="shared" si="1"/>
        <v>-0.73016227662075239</v>
      </c>
    </row>
    <row r="6" spans="1:4" x14ac:dyDescent="0.35">
      <c r="A6">
        <v>146.4</v>
      </c>
      <c r="B6">
        <v>0.1</v>
      </c>
      <c r="C6">
        <f t="shared" si="0"/>
        <v>0.55339154924334411</v>
      </c>
      <c r="D6">
        <f t="shared" si="1"/>
        <v>-0.83292124071009943</v>
      </c>
    </row>
    <row r="7" spans="1:4" x14ac:dyDescent="0.35">
      <c r="A7">
        <v>147</v>
      </c>
      <c r="B7">
        <v>0.6</v>
      </c>
      <c r="C7">
        <f t="shared" si="0"/>
        <v>0.54463903501502731</v>
      </c>
      <c r="D7">
        <f t="shared" si="1"/>
        <v>-0.83867056794542394</v>
      </c>
    </row>
    <row r="8" spans="1:4" x14ac:dyDescent="0.35">
      <c r="A8">
        <v>149.6</v>
      </c>
      <c r="B8">
        <v>0</v>
      </c>
      <c r="C8">
        <f t="shared" si="0"/>
        <v>0.50603376412116374</v>
      </c>
      <c r="D8">
        <f t="shared" si="1"/>
        <v>-0.86251366920725747</v>
      </c>
    </row>
    <row r="9" spans="1:4" x14ac:dyDescent="0.35">
      <c r="A9">
        <v>150.30000000000001</v>
      </c>
      <c r="B9">
        <v>-0.3</v>
      </c>
      <c r="C9">
        <f t="shared" si="0"/>
        <v>0.49545866843240738</v>
      </c>
      <c r="D9">
        <f t="shared" si="1"/>
        <v>-0.86863151443819131</v>
      </c>
    </row>
    <row r="10" spans="1:4" x14ac:dyDescent="0.35">
      <c r="A10">
        <v>212.5</v>
      </c>
      <c r="B10">
        <v>0.9</v>
      </c>
      <c r="C10">
        <f t="shared" si="0"/>
        <v>-0.53729960834682389</v>
      </c>
      <c r="D10">
        <f t="shared" si="1"/>
        <v>-0.84339144581288561</v>
      </c>
    </row>
    <row r="11" spans="1:4" x14ac:dyDescent="0.35">
      <c r="A11">
        <v>215.8</v>
      </c>
      <c r="B11">
        <v>1.2</v>
      </c>
      <c r="C11">
        <f t="shared" si="0"/>
        <v>-0.58495767498721551</v>
      </c>
      <c r="D11">
        <f t="shared" si="1"/>
        <v>-0.81106381898932667</v>
      </c>
    </row>
    <row r="12" spans="1:4" x14ac:dyDescent="0.35">
      <c r="A12">
        <v>236.2</v>
      </c>
      <c r="B12">
        <v>2</v>
      </c>
      <c r="C12">
        <f t="shared" si="0"/>
        <v>-0.83098446927432834</v>
      </c>
      <c r="D12">
        <f t="shared" si="1"/>
        <v>-0.55629561550030471</v>
      </c>
    </row>
    <row r="13" spans="1:4" x14ac:dyDescent="0.35">
      <c r="A13">
        <v>237.4</v>
      </c>
      <c r="B13">
        <v>-0.5</v>
      </c>
      <c r="C13">
        <f t="shared" si="0"/>
        <v>-0.84245239700714736</v>
      </c>
      <c r="D13">
        <f t="shared" si="1"/>
        <v>-0.53877078500686326</v>
      </c>
    </row>
    <row r="14" spans="1:4" x14ac:dyDescent="0.35">
      <c r="A14">
        <v>238.7</v>
      </c>
      <c r="B14">
        <v>0.5</v>
      </c>
      <c r="C14">
        <f t="shared" si="0"/>
        <v>-0.85445883013280743</v>
      </c>
      <c r="D14">
        <f t="shared" si="1"/>
        <v>-0.51951911187950928</v>
      </c>
    </row>
    <row r="15" spans="1:4" x14ac:dyDescent="0.35">
      <c r="A15">
        <v>239.6</v>
      </c>
      <c r="B15">
        <v>0.8</v>
      </c>
      <c r="C15">
        <f t="shared" si="0"/>
        <v>-0.86251366920725747</v>
      </c>
      <c r="D15">
        <f t="shared" si="1"/>
        <v>-0.50603376412116385</v>
      </c>
    </row>
    <row r="16" spans="1:4" x14ac:dyDescent="0.35">
      <c r="A16">
        <v>240.4</v>
      </c>
      <c r="B16">
        <v>0.5</v>
      </c>
      <c r="C16">
        <f t="shared" si="0"/>
        <v>-0.86949492950521901</v>
      </c>
      <c r="D16">
        <f t="shared" si="1"/>
        <v>-0.493941866584231</v>
      </c>
    </row>
    <row r="17" spans="1:19" x14ac:dyDescent="0.35">
      <c r="A17">
        <v>241.3</v>
      </c>
      <c r="B17">
        <v>0.1</v>
      </c>
      <c r="C17">
        <f t="shared" si="0"/>
        <v>-0.87714616370558873</v>
      </c>
      <c r="D17">
        <f t="shared" si="1"/>
        <v>-0.48022349744318898</v>
      </c>
    </row>
    <row r="19" spans="1:19" x14ac:dyDescent="0.35">
      <c r="A19" t="s">
        <v>13</v>
      </c>
      <c r="B19">
        <f>27+41.1/60</f>
        <v>27.684999999999999</v>
      </c>
      <c r="C19">
        <f>-(80+23.9/60)</f>
        <v>-80.398333333333326</v>
      </c>
    </row>
    <row r="20" spans="1:19" ht="15.5" x14ac:dyDescent="0.35">
      <c r="E20" s="12" t="s">
        <v>22</v>
      </c>
      <c r="M20" s="12" t="s">
        <v>23</v>
      </c>
    </row>
    <row r="21" spans="1:19" x14ac:dyDescent="0.35">
      <c r="E21" s="3"/>
      <c r="F21" s="3"/>
    </row>
    <row r="22" spans="1:19" ht="17.5" x14ac:dyDescent="0.45">
      <c r="A22" s="1" t="s">
        <v>0</v>
      </c>
      <c r="B22">
        <f>SUMSQ(C2:C17)</f>
        <v>8.5269460091782854</v>
      </c>
      <c r="E22" s="4" t="s">
        <v>0</v>
      </c>
      <c r="F22" s="5" t="s">
        <v>1</v>
      </c>
      <c r="G22" s="6" t="s">
        <v>16</v>
      </c>
      <c r="H22" s="4">
        <f>B22</f>
        <v>8.5269460091782854</v>
      </c>
      <c r="I22" s="5">
        <f>B23</f>
        <v>-0.13396607639530533</v>
      </c>
      <c r="L22" s="5"/>
      <c r="M22" s="7" t="s">
        <v>0</v>
      </c>
      <c r="N22" s="7" t="s">
        <v>1</v>
      </c>
      <c r="O22" s="5" t="s">
        <v>3</v>
      </c>
      <c r="P22" s="5"/>
      <c r="Q22" s="6">
        <f>B22</f>
        <v>8.5269460091782854</v>
      </c>
      <c r="R22" s="6">
        <f>B23</f>
        <v>-0.13396607639530533</v>
      </c>
      <c r="S22" s="5">
        <f>B25</f>
        <v>-1.0762188237221704</v>
      </c>
    </row>
    <row r="23" spans="1:19" ht="17.5" x14ac:dyDescent="0.45">
      <c r="A23" s="1" t="s">
        <v>1</v>
      </c>
      <c r="B23">
        <f>SUMPRODUCT(C2:C17,D2:D17)</f>
        <v>-0.13396607639530533</v>
      </c>
      <c r="E23" s="4" t="s">
        <v>1</v>
      </c>
      <c r="F23" s="5" t="s">
        <v>2</v>
      </c>
      <c r="H23" s="4">
        <f>B23</f>
        <v>-0.13396607639530533</v>
      </c>
      <c r="I23" s="5">
        <f>B24</f>
        <v>7.4730539908217137</v>
      </c>
      <c r="L23" s="5"/>
      <c r="M23" s="7" t="s">
        <v>1</v>
      </c>
      <c r="N23" s="7" t="s">
        <v>2</v>
      </c>
      <c r="O23" s="5" t="s">
        <v>4</v>
      </c>
      <c r="P23" s="5" t="s">
        <v>16</v>
      </c>
      <c r="Q23" s="6">
        <f>B23</f>
        <v>-0.13396607639530533</v>
      </c>
      <c r="R23" s="6">
        <f>B24</f>
        <v>7.4730539908217137</v>
      </c>
      <c r="S23" s="5">
        <f>B26</f>
        <v>-10.671208528654091</v>
      </c>
    </row>
    <row r="24" spans="1:19" ht="17.5" x14ac:dyDescent="0.45">
      <c r="A24" s="1" t="s">
        <v>2</v>
      </c>
      <c r="B24">
        <f>SUMSQ(D2:D17)</f>
        <v>7.4730539908217137</v>
      </c>
      <c r="E24" s="3"/>
      <c r="F24" s="3"/>
      <c r="L24" s="5"/>
      <c r="M24" s="7" t="s">
        <v>3</v>
      </c>
      <c r="N24" s="7" t="s">
        <v>4</v>
      </c>
      <c r="O24" s="10" t="s">
        <v>8</v>
      </c>
      <c r="P24" s="5"/>
      <c r="Q24" s="6">
        <f>B25</f>
        <v>-1.0762188237221704</v>
      </c>
      <c r="R24" s="6">
        <f>B26</f>
        <v>-10.671208528654091</v>
      </c>
      <c r="S24" s="5">
        <f>B30</f>
        <v>16</v>
      </c>
    </row>
    <row r="25" spans="1:19" ht="16.5" x14ac:dyDescent="0.45">
      <c r="A25" s="1" t="s">
        <v>3</v>
      </c>
      <c r="B25">
        <f>SUM(C2:C17)</f>
        <v>-1.0762188237221704</v>
      </c>
      <c r="E25" s="5"/>
      <c r="F25" s="5" t="s">
        <v>5</v>
      </c>
      <c r="G25" s="5" t="s">
        <v>16</v>
      </c>
      <c r="H25" s="11">
        <f>B27</f>
        <v>-3.4507554910135552</v>
      </c>
    </row>
    <row r="26" spans="1:19" ht="16.5" x14ac:dyDescent="0.45">
      <c r="A26" s="1" t="s">
        <v>4</v>
      </c>
      <c r="B26">
        <f>SUM(D2:D17)</f>
        <v>-10.671208528654091</v>
      </c>
      <c r="E26" s="5"/>
      <c r="F26" s="5" t="s">
        <v>6</v>
      </c>
      <c r="G26" s="5"/>
      <c r="H26" s="11">
        <f>B28</f>
        <v>-4.4969244948642491</v>
      </c>
      <c r="N26" s="5"/>
      <c r="O26" s="5" t="s">
        <v>5</v>
      </c>
      <c r="P26" s="5"/>
      <c r="Q26" s="5">
        <f>B27</f>
        <v>-3.4507554910135552</v>
      </c>
    </row>
    <row r="27" spans="1:19" ht="16.5" x14ac:dyDescent="0.45">
      <c r="A27" s="1" t="s">
        <v>5</v>
      </c>
      <c r="B27">
        <f>SUMPRODUCT(B2:B17,C2:C17)</f>
        <v>-3.4507554910135552</v>
      </c>
      <c r="N27" s="5"/>
      <c r="O27" s="5" t="s">
        <v>6</v>
      </c>
      <c r="P27" s="5" t="s">
        <v>16</v>
      </c>
      <c r="Q27" s="5">
        <f t="shared" ref="Q27:Q28" si="2">B28</f>
        <v>-4.4969244948642491</v>
      </c>
    </row>
    <row r="28" spans="1:19" ht="16.5" x14ac:dyDescent="0.45">
      <c r="A28" s="1" t="s">
        <v>6</v>
      </c>
      <c r="B28">
        <f>SUMPRODUCT(B2:B17,D2:D17)</f>
        <v>-4.4969244948642491</v>
      </c>
      <c r="F28" s="8" t="s">
        <v>14</v>
      </c>
      <c r="G28" s="6" t="s">
        <v>16</v>
      </c>
      <c r="H28">
        <f t="array" ref="H28:H29">MMULT(MINVERSE(H22:I23),H25:H26)</f>
        <v>-0.41425906683663988</v>
      </c>
      <c r="N28" s="5"/>
      <c r="O28" s="5" t="s">
        <v>7</v>
      </c>
      <c r="P28" s="5"/>
      <c r="Q28" s="5">
        <f t="shared" si="2"/>
        <v>6.5999999999999988</v>
      </c>
    </row>
    <row r="29" spans="1:19" ht="16.5" x14ac:dyDescent="0.45">
      <c r="A29" s="1" t="s">
        <v>7</v>
      </c>
      <c r="B29">
        <f>SUM(B2:B17)</f>
        <v>6.5999999999999988</v>
      </c>
      <c r="F29" s="8" t="s">
        <v>15</v>
      </c>
      <c r="G29" s="6" t="s">
        <v>16</v>
      </c>
      <c r="H29">
        <v>-0.60917814353418898</v>
      </c>
    </row>
    <row r="30" spans="1:19" x14ac:dyDescent="0.35">
      <c r="A30" s="2" t="s">
        <v>8</v>
      </c>
      <c r="B30">
        <f>COUNT(B2:B17)</f>
        <v>16</v>
      </c>
      <c r="O30" s="8" t="s">
        <v>14</v>
      </c>
      <c r="P30" s="6" t="s">
        <v>16</v>
      </c>
      <c r="Q30">
        <f t="array" ref="Q30:Q32">MMULT(MINVERSE(Q22:S24),Q26:Q28)</f>
        <v>-0.5040966475465869</v>
      </c>
    </row>
    <row r="31" spans="1:19" ht="16.5" x14ac:dyDescent="0.45">
      <c r="F31" s="8" t="s">
        <v>17</v>
      </c>
      <c r="G31" s="6" t="s">
        <v>16</v>
      </c>
      <c r="H31">
        <f>$C$19+H28/COS(RADIANS(B19))/60</f>
        <v>-80.406130282581458</v>
      </c>
      <c r="I31" s="6" t="s">
        <v>16</v>
      </c>
      <c r="J31">
        <f>INT(ABS(H31))</f>
        <v>80</v>
      </c>
      <c r="K31" s="9">
        <f>(ABS(H31)-J31)*60</f>
        <v>24.367816954887473</v>
      </c>
      <c r="L31" t="str">
        <f>IF(H31&lt;0,"W","E")</f>
        <v>W</v>
      </c>
      <c r="O31" s="8" t="s">
        <v>15</v>
      </c>
      <c r="P31" s="6" t="s">
        <v>16</v>
      </c>
      <c r="Q31">
        <v>-1.4735506011361537</v>
      </c>
    </row>
    <row r="32" spans="1:19" ht="16.5" x14ac:dyDescent="0.45">
      <c r="F32" s="8" t="s">
        <v>18</v>
      </c>
      <c r="G32" s="6" t="s">
        <v>16</v>
      </c>
      <c r="H32">
        <f>$B$19+H29/60</f>
        <v>27.674847030941095</v>
      </c>
      <c r="I32" s="6" t="s">
        <v>16</v>
      </c>
      <c r="J32">
        <f>INT(ABS(H32))</f>
        <v>27</v>
      </c>
      <c r="K32" s="9">
        <f>(ABS(H32)-J32)*60</f>
        <v>40.490821856465686</v>
      </c>
      <c r="L32" t="str">
        <f>IF(H32&lt;0,"S","N")</f>
        <v>N</v>
      </c>
      <c r="O32" s="8" t="s">
        <v>19</v>
      </c>
      <c r="P32" s="6" t="s">
        <v>16</v>
      </c>
      <c r="Q32">
        <v>-0.60419275270702144</v>
      </c>
    </row>
    <row r="33" spans="5:21" x14ac:dyDescent="0.35">
      <c r="O33" s="8"/>
      <c r="P33" s="6"/>
    </row>
    <row r="34" spans="5:21" ht="16.5" x14ac:dyDescent="0.45">
      <c r="F34" s="8" t="s">
        <v>20</v>
      </c>
      <c r="H34">
        <f>MOD(90-DEGREES(ATAN2(H28,H29)),360)</f>
        <v>214.21685523494887</v>
      </c>
      <c r="O34" s="8" t="s">
        <v>17</v>
      </c>
      <c r="P34" s="6" t="s">
        <v>16</v>
      </c>
      <c r="Q34">
        <f>$C$19+Q30/COS(RADIANS(K21))/60</f>
        <v>-80.406734944125773</v>
      </c>
      <c r="R34" s="6" t="s">
        <v>16</v>
      </c>
      <c r="S34">
        <f>INT(ABS(Q34))</f>
        <v>80</v>
      </c>
      <c r="T34" s="9">
        <f>(ABS(Q34)-S34)*60</f>
        <v>24.404096647546396</v>
      </c>
      <c r="U34" t="str">
        <f>IF(Q34&lt;0,"W","E")</f>
        <v>W</v>
      </c>
    </row>
    <row r="35" spans="5:21" ht="16.5" x14ac:dyDescent="0.45">
      <c r="F35" s="8" t="s">
        <v>21</v>
      </c>
      <c r="H35">
        <f>SQRT(H28^2+H29^2)</f>
        <v>0.73668757626019776</v>
      </c>
      <c r="O35" s="8" t="s">
        <v>18</v>
      </c>
      <c r="P35" s="6" t="s">
        <v>16</v>
      </c>
      <c r="Q35">
        <f>$B$19+Q31/60</f>
        <v>27.660440823314396</v>
      </c>
      <c r="R35" s="6" t="s">
        <v>16</v>
      </c>
      <c r="S35">
        <f>INT(ABS(Q35))</f>
        <v>27</v>
      </c>
      <c r="T35" s="9">
        <f>(ABS(Q35)-S35)*60</f>
        <v>39.626449398863741</v>
      </c>
      <c r="U35" t="str">
        <f>IF(Q35&lt;0,"S","N")</f>
        <v>N</v>
      </c>
    </row>
    <row r="36" spans="5:21" x14ac:dyDescent="0.35">
      <c r="O36" s="8"/>
      <c r="P36" s="6"/>
    </row>
    <row r="37" spans="5:21" x14ac:dyDescent="0.35">
      <c r="F37" s="8"/>
      <c r="O37" s="8" t="s">
        <v>20</v>
      </c>
      <c r="Q37">
        <f>MOD(90-DEGREES(ATAN2(Q30,Q31)),360)</f>
        <v>198.88564290640284</v>
      </c>
    </row>
    <row r="38" spans="5:21" x14ac:dyDescent="0.35">
      <c r="O38" s="8" t="s">
        <v>21</v>
      </c>
      <c r="Q38">
        <f>SQRT(Q30^2+Q31^2)</f>
        <v>1.5573903827160447</v>
      </c>
    </row>
    <row r="41" spans="5:21" ht="15.5" x14ac:dyDescent="0.35">
      <c r="E41" s="12" t="s">
        <v>24</v>
      </c>
      <c r="M41" s="12" t="s">
        <v>24</v>
      </c>
    </row>
    <row r="42" spans="5:21" x14ac:dyDescent="0.35">
      <c r="E42" t="s">
        <v>14</v>
      </c>
      <c r="F42" t="s">
        <v>15</v>
      </c>
      <c r="M42" t="s">
        <v>14</v>
      </c>
      <c r="N42" t="s">
        <v>15</v>
      </c>
      <c r="O42" t="s">
        <v>19</v>
      </c>
    </row>
    <row r="43" spans="5:21" x14ac:dyDescent="0.35">
      <c r="E43">
        <v>-0.41425906683663988</v>
      </c>
      <c r="F43">
        <v>-0.60917814353418898</v>
      </c>
      <c r="G43">
        <f>($E$43*C2+$F$43*D2-B2)^2</f>
        <v>2.493916361172599</v>
      </c>
      <c r="H43">
        <f>SQRT(SUM(G43:G58)/COUNT(G43:G58))</f>
        <v>0.79021615456692029</v>
      </c>
      <c r="M43">
        <v>-0.5040966475465869</v>
      </c>
      <c r="N43">
        <v>-1.4735506011361537</v>
      </c>
      <c r="O43">
        <v>-0.60419275270702144</v>
      </c>
      <c r="P43">
        <f>($M$43*C2+$N$43*D2-B2+$O$43)^2</f>
        <v>1.8633228236419095</v>
      </c>
      <c r="Q43">
        <f>SQRT(SUM(P43:P58)/COUNT(P43:P58))</f>
        <v>0.7818932192390603</v>
      </c>
    </row>
    <row r="44" spans="5:21" x14ac:dyDescent="0.35">
      <c r="G44">
        <f t="shared" ref="G44:G58" si="3">($E$43*C3+$F$43*D3-B3)^2</f>
        <v>1.8998814457004181</v>
      </c>
      <c r="P44">
        <f t="shared" ref="P44:P57" si="4">($M$43*C3+$N$43*D3-B3+$O$43)^2</f>
        <v>2.3977986389726897</v>
      </c>
    </row>
    <row r="45" spans="5:21" x14ac:dyDescent="0.35">
      <c r="G45">
        <f t="shared" si="3"/>
        <v>0.15576219758370582</v>
      </c>
      <c r="P45">
        <f t="shared" si="4"/>
        <v>8.8312152456495541E-2</v>
      </c>
    </row>
    <row r="46" spans="5:21" x14ac:dyDescent="0.35">
      <c r="G46">
        <f t="shared" si="3"/>
        <v>1.0779702383320278</v>
      </c>
      <c r="P46">
        <f t="shared" si="4"/>
        <v>1.1506803764697817</v>
      </c>
    </row>
    <row r="47" spans="5:21" x14ac:dyDescent="0.35">
      <c r="G47">
        <f t="shared" si="3"/>
        <v>3.1737404093951378E-2</v>
      </c>
      <c r="P47">
        <f t="shared" si="4"/>
        <v>5.9631694956137529E-2</v>
      </c>
    </row>
    <row r="48" spans="5:21" x14ac:dyDescent="0.35">
      <c r="G48">
        <f t="shared" si="3"/>
        <v>9.9049860989344124E-2</v>
      </c>
      <c r="P48">
        <f t="shared" si="4"/>
        <v>5.9010099596174273E-2</v>
      </c>
    </row>
    <row r="49" spans="7:16" x14ac:dyDescent="0.35">
      <c r="G49">
        <f t="shared" si="3"/>
        <v>9.9726735209300602E-2</v>
      </c>
      <c r="P49">
        <f t="shared" si="4"/>
        <v>0.16947618953482982</v>
      </c>
    </row>
    <row r="50" spans="7:16" x14ac:dyDescent="0.35">
      <c r="G50">
        <f t="shared" si="3"/>
        <v>0.38925506289127565</v>
      </c>
      <c r="P50">
        <f t="shared" si="4"/>
        <v>0.52710603331196892</v>
      </c>
    </row>
    <row r="51" spans="7:16" x14ac:dyDescent="0.35">
      <c r="G51">
        <f t="shared" si="3"/>
        <v>2.6779074127649325E-2</v>
      </c>
      <c r="P51">
        <f t="shared" si="4"/>
        <v>8.9078685981412234E-5</v>
      </c>
    </row>
    <row r="52" spans="7:16" x14ac:dyDescent="0.35">
      <c r="G52">
        <f t="shared" si="3"/>
        <v>0.21491905181205073</v>
      </c>
      <c r="P52">
        <f t="shared" si="4"/>
        <v>9.8705284530079304E-2</v>
      </c>
    </row>
    <row r="53" spans="7:16" x14ac:dyDescent="0.35">
      <c r="G53">
        <f t="shared" si="3"/>
        <v>1.7341571816432808</v>
      </c>
      <c r="P53">
        <f t="shared" si="4"/>
        <v>1.8647719449958493</v>
      </c>
    </row>
    <row r="54" spans="7:16" x14ac:dyDescent="0.35">
      <c r="G54">
        <f t="shared" si="3"/>
        <v>1.3858020306274126</v>
      </c>
      <c r="P54">
        <f t="shared" si="4"/>
        <v>1.2418666109913341</v>
      </c>
    </row>
    <row r="55" spans="7:16" x14ac:dyDescent="0.35">
      <c r="G55">
        <f t="shared" si="3"/>
        <v>2.905218176110699E-2</v>
      </c>
      <c r="P55">
        <f t="shared" si="4"/>
        <v>8.4777648618401587E-3</v>
      </c>
    </row>
    <row r="56" spans="7:16" x14ac:dyDescent="0.35">
      <c r="G56">
        <f t="shared" si="3"/>
        <v>1.8071743034675167E-2</v>
      </c>
      <c r="P56">
        <f t="shared" si="4"/>
        <v>5.005786315249653E-2</v>
      </c>
    </row>
    <row r="57" spans="7:16" x14ac:dyDescent="0.35">
      <c r="G57">
        <f t="shared" si="3"/>
        <v>2.5951517644901091E-2</v>
      </c>
      <c r="P57">
        <f t="shared" si="4"/>
        <v>3.8396687533574312E-3</v>
      </c>
    </row>
    <row r="58" spans="7:16" x14ac:dyDescent="0.35">
      <c r="G58">
        <f t="shared" si="3"/>
        <v>0.30903304839279239</v>
      </c>
      <c r="P58">
        <f>($M$43*C17+$N$43*D17-B17+$O$43)^2</f>
        <v>0.19856587576141321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 Sights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Stuart</dc:creator>
  <cp:lastModifiedBy>Robin Stuart</cp:lastModifiedBy>
  <dcterms:created xsi:type="dcterms:W3CDTF">2015-02-08T19:29:59Z</dcterms:created>
  <dcterms:modified xsi:type="dcterms:W3CDTF">2015-02-19T02:13:25Z</dcterms:modified>
</cp:coreProperties>
</file>