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010" windowHeight="8580"/>
  </bookViews>
  <sheets>
    <sheet name="Demo" sheetId="1" r:id="rId1"/>
  </sheets>
  <calcPr calcId="144525"/>
</workbook>
</file>

<file path=xl/calcChain.xml><?xml version="1.0" encoding="utf-8"?>
<calcChain xmlns="http://schemas.openxmlformats.org/spreadsheetml/2006/main">
  <c r="P40" i="1" l="1"/>
  <c r="P39" i="1"/>
  <c r="U35" i="1" l="1"/>
  <c r="C52" i="1" l="1"/>
  <c r="N37" i="1" l="1"/>
  <c r="B52" i="1"/>
  <c r="A52" i="1"/>
  <c r="I38" i="1"/>
  <c r="I34" i="1"/>
  <c r="C38" i="1"/>
  <c r="C34" i="1"/>
  <c r="B50" i="1"/>
  <c r="B47" i="1"/>
  <c r="A50" i="1"/>
  <c r="A47" i="1"/>
  <c r="D51" i="1" l="1"/>
  <c r="E51" i="1" s="1"/>
  <c r="B53" i="1"/>
  <c r="A53" i="1"/>
  <c r="D45" i="1" s="1"/>
  <c r="C51" i="1" s="1"/>
  <c r="E38" i="1" l="1"/>
  <c r="D48" i="1"/>
  <c r="E48" i="1" s="1"/>
  <c r="E34" i="1"/>
  <c r="R36" i="1" l="1"/>
  <c r="E53" i="1"/>
  <c r="P36" i="1" s="1"/>
  <c r="I46" i="1" s="1"/>
  <c r="D49" i="1"/>
  <c r="E49" i="1" s="1"/>
  <c r="R39" i="1" s="1"/>
  <c r="E45" i="1"/>
  <c r="C53" i="1"/>
  <c r="N38" i="1" s="1"/>
  <c r="N39" i="1" s="1"/>
  <c r="P38" i="1" s="1"/>
  <c r="N36" i="1"/>
  <c r="D46" i="1"/>
  <c r="E46" i="1" s="1"/>
  <c r="G46" i="1" l="1"/>
  <c r="D53" i="1"/>
  <c r="N40" i="1" s="1"/>
  <c r="I45" i="1" s="1"/>
  <c r="R35" i="1"/>
  <c r="R38" i="1"/>
  <c r="R40" i="1"/>
  <c r="G45" i="1" l="1"/>
  <c r="G48" i="1" l="1"/>
  <c r="G49" i="1" s="1"/>
  <c r="G51" i="1" l="1"/>
  <c r="U37" i="1" s="1"/>
  <c r="U36" i="1"/>
  <c r="G52" i="1"/>
  <c r="U38" i="1" s="1"/>
  <c r="G53" i="1" l="1"/>
  <c r="U39" i="1" l="1"/>
  <c r="I48" i="1"/>
  <c r="U40" i="1" s="1"/>
</calcChain>
</file>

<file path=xl/sharedStrings.xml><?xml version="1.0" encoding="utf-8"?>
<sst xmlns="http://schemas.openxmlformats.org/spreadsheetml/2006/main" count="45" uniqueCount="35">
  <si>
    <t>Deg.</t>
  </si>
  <si>
    <t>Min.</t>
  </si>
  <si>
    <t>HP Moon:</t>
  </si>
  <si>
    <t>PA Moon:</t>
  </si>
  <si>
    <t>SD Moon:</t>
  </si>
  <si>
    <t>Aug. SD:</t>
  </si>
  <si>
    <t>Total SD:</t>
  </si>
  <si>
    <t>SD Sun:</t>
  </si>
  <si>
    <t>Sum SDs:</t>
  </si>
  <si>
    <t>Zn_Moon:</t>
  </si>
  <si>
    <t>Zn_Sun:</t>
  </si>
  <si>
    <t>ΔZn:</t>
  </si>
  <si>
    <t>'</t>
  </si>
  <si>
    <t>Geocentric LD:</t>
  </si>
  <si>
    <t>Hc_Moon:</t>
  </si>
  <si>
    <t>Hc_Sun:</t>
  </si>
  <si>
    <t>Latitude:</t>
  </si>
  <si>
    <t>°</t>
  </si>
  <si>
    <t>Longitude:</t>
  </si>
  <si>
    <t>GHA M:</t>
  </si>
  <si>
    <t>LHA M:</t>
  </si>
  <si>
    <t>GHA S:</t>
  </si>
  <si>
    <t>LHA S:</t>
  </si>
  <si>
    <t>Dec. M:</t>
  </si>
  <si>
    <t>Dec. S:</t>
  </si>
  <si>
    <t>Ref. Moon:</t>
  </si>
  <si>
    <t>Ref. Sun:</t>
  </si>
  <si>
    <t>Apparent LD:</t>
  </si>
  <si>
    <t>A:</t>
  </si>
  <si>
    <t>B:</t>
  </si>
  <si>
    <t>Q:</t>
  </si>
  <si>
    <t>Enter data in green cells and use radio buttons and sliders to adjust parameters.</t>
  </si>
  <si>
    <t>App. LD "Cleared":</t>
  </si>
  <si>
    <t>DH Moon:</t>
  </si>
  <si>
    <t>DH Sun: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</si>
</sst>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.0"/>
    <numFmt numFmtId="165" formatCode="00"/>
    <numFmt numFmtId="166" formatCode="0.0"/>
    <numFmt numFmtId="167" formatCode="0.00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3" borderId="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1" fontId="0" fillId="2" borderId="1" xfId="0" applyNumberFormat="1" applyFill="1" applyBorder="1" applyAlignment="1">
      <alignment horizontal="center"/>
    </xf>
    <xf numFmtId="0" fontId="1" fillId="0" borderId="0" xfId="0" applyFont="1"/>
    <xf numFmtId="167" fontId="0" fillId="2" borderId="1" xfId="0" applyNumberFormat="1" applyFill="1" applyBorder="1" applyAlignment="1">
      <alignment horizontal="center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6570871248098E-2"/>
          <c:y val="2.5523033758711195E-2"/>
          <c:w val="0.95608703492216141"/>
          <c:h val="0.86861109602678976"/>
        </c:manualLayout>
      </c:layout>
      <c:scatterChart>
        <c:scatterStyle val="lineMarker"/>
        <c:varyColors val="0"/>
        <c:ser>
          <c:idx val="0"/>
          <c:order val="0"/>
          <c:tx>
            <c:v>Geocentric Moon</c:v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Demo!$E$46</c:f>
              <c:numCache>
                <c:formatCode>General</c:formatCode>
                <c:ptCount val="1"/>
                <c:pt idx="0">
                  <c:v>105.43370138392886</c:v>
                </c:pt>
              </c:numCache>
            </c:numRef>
          </c:xVal>
          <c:yVal>
            <c:numRef>
              <c:f>Demo!$E$45</c:f>
              <c:numCache>
                <c:formatCode>General</c:formatCode>
                <c:ptCount val="1"/>
                <c:pt idx="0">
                  <c:v>49.028021692904154</c:v>
                </c:pt>
              </c:numCache>
            </c:numRef>
          </c:yVal>
          <c:smooth val="0"/>
        </c:ser>
        <c:ser>
          <c:idx val="1"/>
          <c:order val="1"/>
          <c:tx>
            <c:v>Geocentric Sun</c:v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Demo!$E$49</c:f>
              <c:numCache>
                <c:formatCode>General</c:formatCode>
                <c:ptCount val="1"/>
                <c:pt idx="0">
                  <c:v>198.77309599168663</c:v>
                </c:pt>
              </c:numCache>
            </c:numRef>
          </c:xVal>
          <c:yVal>
            <c:numRef>
              <c:f>Demo!$E$48</c:f>
              <c:numCache>
                <c:formatCode>General</c:formatCode>
                <c:ptCount val="1"/>
                <c:pt idx="0">
                  <c:v>75.488409666361036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40704"/>
        <c:axId val="142443264"/>
      </c:scatterChart>
      <c:valAx>
        <c:axId val="142440704"/>
        <c:scaling>
          <c:orientation val="minMax"/>
          <c:max val="36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crossAx val="142443264"/>
        <c:crosses val="autoZero"/>
        <c:crossBetween val="midCat"/>
        <c:majorUnit val="10"/>
        <c:minorUnit val="2"/>
      </c:valAx>
      <c:valAx>
        <c:axId val="142443264"/>
        <c:scaling>
          <c:orientation val="minMax"/>
          <c:max val="90"/>
          <c:min val="-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440704"/>
        <c:crosses val="autoZero"/>
        <c:crossBetween val="midCat"/>
        <c:majorUnit val="10"/>
        <c:minorUnit val="2"/>
      </c:valAx>
      <c:spPr>
        <a:solidFill>
          <a:schemeClr val="accent1">
            <a:lumMod val="60000"/>
            <a:lumOff val="40000"/>
          </a:schemeClr>
        </a:solidFill>
      </c:spPr>
    </c:plotArea>
    <c:legend>
      <c:legendPos val="b"/>
      <c:layout/>
      <c:overlay val="0"/>
      <c:spPr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6" Type="http://schemas.openxmlformats.org/officeDocument/2006/relationships/image" Target="../media/image1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5</xdr:col>
          <xdr:colOff>0</xdr:colOff>
          <xdr:row>36</xdr:row>
          <xdr:rowOff>0</xdr:rowOff>
        </xdr:to>
        <xdr:sp macro="" textlink="">
          <xdr:nvSpPr>
            <xdr:cNvPr id="1026" name="ScrollBar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027" name="ScrollBar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1028" name="ScrollBar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11</xdr:col>
          <xdr:colOff>0</xdr:colOff>
          <xdr:row>35</xdr:row>
          <xdr:rowOff>0</xdr:rowOff>
        </xdr:to>
        <xdr:sp macro="" textlink="">
          <xdr:nvSpPr>
            <xdr:cNvPr id="1029" name="ScrollBar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1030" name="ScrollBar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11</xdr:col>
          <xdr:colOff>0</xdr:colOff>
          <xdr:row>39</xdr:row>
          <xdr:rowOff>0</xdr:rowOff>
        </xdr:to>
        <xdr:sp macro="" textlink="">
          <xdr:nvSpPr>
            <xdr:cNvPr id="1031" name="ScrollBar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11</xdr:col>
          <xdr:colOff>0</xdr:colOff>
          <xdr:row>40</xdr:row>
          <xdr:rowOff>0</xdr:rowOff>
        </xdr:to>
        <xdr:sp macro="" textlink="">
          <xdr:nvSpPr>
            <xdr:cNvPr id="1032" name="ScrollBar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12</xdr:col>
          <xdr:colOff>0</xdr:colOff>
          <xdr:row>35</xdr:row>
          <xdr:rowOff>0</xdr:rowOff>
        </xdr:to>
        <xdr:sp macro="" textlink="">
          <xdr:nvSpPr>
            <xdr:cNvPr id="1033" name="OptionButton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0</xdr:rowOff>
        </xdr:from>
        <xdr:to>
          <xdr:col>12</xdr:col>
          <xdr:colOff>0</xdr:colOff>
          <xdr:row>36</xdr:row>
          <xdr:rowOff>0</xdr:rowOff>
        </xdr:to>
        <xdr:sp macro="" textlink="">
          <xdr:nvSpPr>
            <xdr:cNvPr id="1036" name="OptionButton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38</xdr:row>
          <xdr:rowOff>0</xdr:rowOff>
        </xdr:from>
        <xdr:to>
          <xdr:col>12</xdr:col>
          <xdr:colOff>0</xdr:colOff>
          <xdr:row>39</xdr:row>
          <xdr:rowOff>0</xdr:rowOff>
        </xdr:to>
        <xdr:sp macro="" textlink="">
          <xdr:nvSpPr>
            <xdr:cNvPr id="1037" name="OptionButton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1038" name="OptionButton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4</xdr:col>
          <xdr:colOff>304800</xdr:colOff>
          <xdr:row>1</xdr:row>
          <xdr:rowOff>190500</xdr:rowOff>
        </xdr:to>
        <xdr:sp macro="" textlink="">
          <xdr:nvSpPr>
            <xdr:cNvPr id="1039" name="OptionButton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</xdr:row>
          <xdr:rowOff>0</xdr:rowOff>
        </xdr:from>
        <xdr:to>
          <xdr:col>5</xdr:col>
          <xdr:colOff>0</xdr:colOff>
          <xdr:row>1</xdr:row>
          <xdr:rowOff>190500</xdr:rowOff>
        </xdr:to>
        <xdr:sp macro="" textlink="">
          <xdr:nvSpPr>
            <xdr:cNvPr id="1040" name="OptionButton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9</xdr:col>
          <xdr:colOff>304800</xdr:colOff>
          <xdr:row>1</xdr:row>
          <xdr:rowOff>190500</xdr:rowOff>
        </xdr:to>
        <xdr:sp macro="" textlink="">
          <xdr:nvSpPr>
            <xdr:cNvPr id="1041" name="OptionButton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</xdr:row>
          <xdr:rowOff>0</xdr:rowOff>
        </xdr:from>
        <xdr:to>
          <xdr:col>10</xdr:col>
          <xdr:colOff>0</xdr:colOff>
          <xdr:row>1</xdr:row>
          <xdr:rowOff>190500</xdr:rowOff>
        </xdr:to>
        <xdr:sp macro="" textlink="">
          <xdr:nvSpPr>
            <xdr:cNvPr id="1042" name="OptionButton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3</xdr:row>
      <xdr:rowOff>0</xdr:rowOff>
    </xdr:from>
    <xdr:to>
      <xdr:col>21</xdr:col>
      <xdr:colOff>0</xdr:colOff>
      <xdr:row>32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16</xdr:row>
      <xdr:rowOff>28575</xdr:rowOff>
    </xdr:from>
    <xdr:to>
      <xdr:col>11</xdr:col>
      <xdr:colOff>152400</xdr:colOff>
      <xdr:row>17</xdr:row>
      <xdr:rowOff>114300</xdr:rowOff>
    </xdr:to>
    <xdr:sp macro="" textlink="">
      <xdr:nvSpPr>
        <xdr:cNvPr id="3" name="TextBox 2"/>
        <xdr:cNvSpPr txBox="1"/>
      </xdr:nvSpPr>
      <xdr:spPr>
        <a:xfrm>
          <a:off x="6800850" y="3114675"/>
          <a:ext cx="2952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  <a:latin typeface="Arial Black" pitchFamily="34" charset="0"/>
            </a:rPr>
            <a:t>S</a:t>
          </a:r>
        </a:p>
      </xdr:txBody>
    </xdr:sp>
    <xdr:clientData/>
  </xdr:twoCellAnchor>
  <xdr:twoCellAnchor>
    <xdr:from>
      <xdr:col>6</xdr:col>
      <xdr:colOff>161925</xdr:colOff>
      <xdr:row>16</xdr:row>
      <xdr:rowOff>28576</xdr:rowOff>
    </xdr:from>
    <xdr:to>
      <xdr:col>6</xdr:col>
      <xdr:colOff>457200</xdr:colOff>
      <xdr:row>17</xdr:row>
      <xdr:rowOff>104776</xdr:rowOff>
    </xdr:to>
    <xdr:sp macro="" textlink="">
      <xdr:nvSpPr>
        <xdr:cNvPr id="4" name="TextBox 3"/>
        <xdr:cNvSpPr txBox="1"/>
      </xdr:nvSpPr>
      <xdr:spPr>
        <a:xfrm>
          <a:off x="3819525" y="3114676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 Black" pitchFamily="34" charset="0"/>
            </a:rPr>
            <a:t>E</a:t>
          </a:r>
        </a:p>
      </xdr:txBody>
    </xdr:sp>
    <xdr:clientData/>
  </xdr:twoCellAnchor>
  <xdr:twoCellAnchor>
    <xdr:from>
      <xdr:col>15</xdr:col>
      <xdr:colOff>381001</xdr:colOff>
      <xdr:row>16</xdr:row>
      <xdr:rowOff>28575</xdr:rowOff>
    </xdr:from>
    <xdr:to>
      <xdr:col>16</xdr:col>
      <xdr:colOff>114301</xdr:colOff>
      <xdr:row>17</xdr:row>
      <xdr:rowOff>114300</xdr:rowOff>
    </xdr:to>
    <xdr:sp macro="" textlink="">
      <xdr:nvSpPr>
        <xdr:cNvPr id="5" name="TextBox 4"/>
        <xdr:cNvSpPr txBox="1"/>
      </xdr:nvSpPr>
      <xdr:spPr>
        <a:xfrm>
          <a:off x="9763126" y="3114675"/>
          <a:ext cx="3429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 Black" pitchFamily="34" charset="0"/>
            </a:rPr>
            <a:t>W</a:t>
          </a:r>
        </a:p>
      </xdr:txBody>
    </xdr:sp>
    <xdr:clientData/>
  </xdr:twoCellAnchor>
  <xdr:twoCellAnchor>
    <xdr:from>
      <xdr:col>17</xdr:col>
      <xdr:colOff>219076</xdr:colOff>
      <xdr:row>30</xdr:row>
      <xdr:rowOff>76199</xdr:rowOff>
    </xdr:from>
    <xdr:to>
      <xdr:col>20</xdr:col>
      <xdr:colOff>514350</xdr:colOff>
      <xdr:row>31</xdr:row>
      <xdr:rowOff>142874</xdr:rowOff>
    </xdr:to>
    <xdr:sp macro="" textlink="">
      <xdr:nvSpPr>
        <xdr:cNvPr id="6" name="TextBox 5"/>
        <xdr:cNvSpPr txBox="1"/>
      </xdr:nvSpPr>
      <xdr:spPr>
        <a:xfrm>
          <a:off x="10868026" y="5829299"/>
          <a:ext cx="21240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*Note:</a:t>
          </a:r>
          <a:r>
            <a:rPr lang="en-US" sz="1100" baseline="0"/>
            <a:t> Sun &amp; Moon not to scale.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6.xml"/><Relationship Id="rId18" Type="http://schemas.openxmlformats.org/officeDocument/2006/relationships/image" Target="../media/image8.emf"/><Relationship Id="rId26" Type="http://schemas.openxmlformats.org/officeDocument/2006/relationships/image" Target="../media/image12.emf"/><Relationship Id="rId3" Type="http://schemas.openxmlformats.org/officeDocument/2006/relationships/control" Target="../activeX/activeX1.xml"/><Relationship Id="rId21" Type="http://schemas.openxmlformats.org/officeDocument/2006/relationships/control" Target="../activeX/activeX10.xml"/><Relationship Id="rId34" Type="http://schemas.openxmlformats.org/officeDocument/2006/relationships/image" Target="../media/image16.emf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17" Type="http://schemas.openxmlformats.org/officeDocument/2006/relationships/control" Target="../activeX/activeX8.xml"/><Relationship Id="rId25" Type="http://schemas.openxmlformats.org/officeDocument/2006/relationships/control" Target="../activeX/activeX12.xml"/><Relationship Id="rId33" Type="http://schemas.openxmlformats.org/officeDocument/2006/relationships/control" Target="../activeX/activeX16.xml"/><Relationship Id="rId2" Type="http://schemas.openxmlformats.org/officeDocument/2006/relationships/vmlDrawing" Target="../drawings/vmlDrawing1.vml"/><Relationship Id="rId16" Type="http://schemas.openxmlformats.org/officeDocument/2006/relationships/image" Target="../media/image7.emf"/><Relationship Id="rId20" Type="http://schemas.openxmlformats.org/officeDocument/2006/relationships/image" Target="../media/image9.emf"/><Relationship Id="rId29" Type="http://schemas.openxmlformats.org/officeDocument/2006/relationships/control" Target="../activeX/activeX14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24" Type="http://schemas.openxmlformats.org/officeDocument/2006/relationships/image" Target="../media/image11.emf"/><Relationship Id="rId32" Type="http://schemas.openxmlformats.org/officeDocument/2006/relationships/image" Target="../media/image15.emf"/><Relationship Id="rId5" Type="http://schemas.openxmlformats.org/officeDocument/2006/relationships/control" Target="../activeX/activeX2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1.xml"/><Relationship Id="rId28" Type="http://schemas.openxmlformats.org/officeDocument/2006/relationships/image" Target="../media/image13.emf"/><Relationship Id="rId10" Type="http://schemas.openxmlformats.org/officeDocument/2006/relationships/image" Target="../media/image4.emf"/><Relationship Id="rId19" Type="http://schemas.openxmlformats.org/officeDocument/2006/relationships/control" Target="../activeX/activeX9.xml"/><Relationship Id="rId31" Type="http://schemas.openxmlformats.org/officeDocument/2006/relationships/control" Target="../activeX/activeX15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4" Type="http://schemas.openxmlformats.org/officeDocument/2006/relationships/image" Target="../media/image6.emf"/><Relationship Id="rId22" Type="http://schemas.openxmlformats.org/officeDocument/2006/relationships/image" Target="../media/image10.emf"/><Relationship Id="rId27" Type="http://schemas.openxmlformats.org/officeDocument/2006/relationships/control" Target="../activeX/activeX13.xml"/><Relationship Id="rId30" Type="http://schemas.openxmlformats.org/officeDocument/2006/relationships/image" Target="../media/image1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53"/>
  <sheetViews>
    <sheetView showGridLines="0" showRowColHeaders="0" tabSelected="1" zoomScaleNormal="100" workbookViewId="0">
      <selection activeCell="C2" sqref="C2"/>
    </sheetView>
  </sheetViews>
  <sheetFormatPr defaultRowHeight="15" x14ac:dyDescent="0.25"/>
  <cols>
    <col min="6" max="6" width="9.140625" customWidth="1"/>
    <col min="7" max="7" width="12.7109375" bestFit="1" customWidth="1"/>
    <col min="10" max="10" width="9.140625" customWidth="1"/>
    <col min="17" max="17" width="9.85546875" bestFit="1" customWidth="1"/>
    <col min="20" max="21" width="9.140625" customWidth="1"/>
  </cols>
  <sheetData>
    <row r="1" spans="2:19" ht="15.75" thickBot="1" x14ac:dyDescent="0.3">
      <c r="C1" s="3" t="s">
        <v>17</v>
      </c>
      <c r="D1" s="4" t="s">
        <v>12</v>
      </c>
      <c r="H1" s="3" t="s">
        <v>17</v>
      </c>
      <c r="I1" s="4" t="s">
        <v>12</v>
      </c>
    </row>
    <row r="2" spans="2:19" ht="16.5" thickTop="1" thickBot="1" x14ac:dyDescent="0.3">
      <c r="B2" s="1" t="s">
        <v>16</v>
      </c>
      <c r="C2" s="5">
        <v>37</v>
      </c>
      <c r="D2" s="6">
        <v>3</v>
      </c>
      <c r="G2" s="1" t="s">
        <v>18</v>
      </c>
      <c r="H2" s="5">
        <v>76</v>
      </c>
      <c r="I2" s="6">
        <v>28</v>
      </c>
      <c r="L2" s="17" t="s">
        <v>31</v>
      </c>
      <c r="M2" s="18"/>
      <c r="N2" s="18"/>
      <c r="O2" s="18"/>
      <c r="P2" s="18"/>
      <c r="Q2" s="18"/>
      <c r="R2" s="18"/>
      <c r="S2" s="19"/>
    </row>
    <row r="3" spans="2:19" ht="15.75" thickTop="1" x14ac:dyDescent="0.25"/>
    <row r="34" spans="1:21" x14ac:dyDescent="0.25">
      <c r="B34" s="1" t="s">
        <v>19</v>
      </c>
      <c r="C34" s="10" t="str">
        <f>A45&amp;"°"&amp;A46&amp;"'"</f>
        <v>34°42'</v>
      </c>
      <c r="D34" s="1" t="s">
        <v>20</v>
      </c>
      <c r="E34" s="10" t="str">
        <f>INT(A53)&amp;"°"&amp;ROUND((A53-INT(A53))*60,0)&amp;"'"</f>
        <v>318°14'</v>
      </c>
      <c r="H34" s="1" t="s">
        <v>23</v>
      </c>
      <c r="I34" s="10" t="str">
        <f>IF(C45,B45&amp;"°"&amp;B46&amp;"' N",B45&amp;"°"&amp;B46&amp;"' S")</f>
        <v>18°24' N</v>
      </c>
      <c r="N34" s="4" t="s">
        <v>12</v>
      </c>
      <c r="P34" s="4" t="s">
        <v>12</v>
      </c>
    </row>
    <row r="35" spans="1:21" x14ac:dyDescent="0.25">
      <c r="A35" s="1" t="s">
        <v>0</v>
      </c>
      <c r="D35" s="2"/>
      <c r="G35" s="1" t="s">
        <v>0</v>
      </c>
      <c r="M35" s="1" t="s">
        <v>2</v>
      </c>
      <c r="N35" s="9">
        <v>54.4</v>
      </c>
      <c r="O35" s="1" t="s">
        <v>7</v>
      </c>
      <c r="P35" s="7">
        <v>16</v>
      </c>
      <c r="Q35" s="1" t="s">
        <v>14</v>
      </c>
      <c r="R35" s="10" t="str">
        <f>INT(E45)&amp;"°"&amp;ROUND((E45-INT(E45))*60,0)&amp;"'"</f>
        <v>49°2'</v>
      </c>
      <c r="T35" s="1" t="s">
        <v>13</v>
      </c>
      <c r="U35" s="10" t="str">
        <f>INT(E51)&amp;"°"&amp;ROUND((E51-INT(E51))*60,0)&amp;"'"</f>
        <v>43°50'</v>
      </c>
    </row>
    <row r="36" spans="1:21" x14ac:dyDescent="0.25">
      <c r="A36" s="1" t="s">
        <v>1</v>
      </c>
      <c r="G36" s="1" t="s">
        <v>1</v>
      </c>
      <c r="M36" s="1" t="s">
        <v>3</v>
      </c>
      <c r="N36" s="11">
        <f>ROUND(C51,1)</f>
        <v>35.700000000000003</v>
      </c>
      <c r="O36" s="1" t="s">
        <v>26</v>
      </c>
      <c r="P36" s="12">
        <f>ROUND(E53*60,1)</f>
        <v>-0.3</v>
      </c>
      <c r="Q36" s="1" t="s">
        <v>15</v>
      </c>
      <c r="R36" s="10" t="str">
        <f>INT(E48)&amp;"°"&amp;ROUND((E48-INT(E48))*60,0)&amp;"'"</f>
        <v>75°29'</v>
      </c>
      <c r="T36" s="1" t="s">
        <v>27</v>
      </c>
      <c r="U36" s="10" t="str">
        <f>INT(G49)&amp;"°"&amp;ROUND((G49-INT(G49))*60,0)&amp;"'"</f>
        <v>44°53'</v>
      </c>
    </row>
    <row r="37" spans="1:21" x14ac:dyDescent="0.25">
      <c r="M37" s="1" t="s">
        <v>4</v>
      </c>
      <c r="N37" s="11">
        <f>ROUND(C52,1)</f>
        <v>14.8</v>
      </c>
      <c r="Q37" s="1"/>
      <c r="T37" s="1" t="s">
        <v>28</v>
      </c>
      <c r="U37" s="15">
        <f>ROUND(G51,3)</f>
        <v>0.93600000000000005</v>
      </c>
    </row>
    <row r="38" spans="1:21" x14ac:dyDescent="0.25">
      <c r="B38" s="1" t="s">
        <v>21</v>
      </c>
      <c r="C38" s="10" t="str">
        <f>A48&amp;"°"&amp;A49&amp;"'"</f>
        <v>81°30'</v>
      </c>
      <c r="D38" s="1" t="s">
        <v>22</v>
      </c>
      <c r="E38" s="10" t="str">
        <f>INT(B53)&amp;"°"&amp;ROUND((B53-INT(B53))*60,0)&amp;"'"</f>
        <v>5°2'</v>
      </c>
      <c r="H38" s="1" t="s">
        <v>24</v>
      </c>
      <c r="I38" s="10" t="str">
        <f>IF(C48,B48&amp;"°"&amp;B49&amp;"' N",B48&amp;"°"&amp;B49&amp;"' S")</f>
        <v>23°12' N</v>
      </c>
      <c r="M38" s="1" t="s">
        <v>5</v>
      </c>
      <c r="N38" s="12">
        <f>ROUND(C53,1)</f>
        <v>0.2</v>
      </c>
      <c r="O38" s="1" t="s">
        <v>8</v>
      </c>
      <c r="P38" s="11">
        <f>N39+P35</f>
        <v>31</v>
      </c>
      <c r="Q38" s="1" t="s">
        <v>9</v>
      </c>
      <c r="R38" s="10" t="str">
        <f>ROUND(E46,1)&amp;"°"</f>
        <v>105.4°</v>
      </c>
      <c r="T38" s="1" t="s">
        <v>29</v>
      </c>
      <c r="U38" s="15">
        <f>ROUND(G52,3)</f>
        <v>0.35299999999999998</v>
      </c>
    </row>
    <row r="39" spans="1:21" x14ac:dyDescent="0.25">
      <c r="A39" s="1" t="s">
        <v>0</v>
      </c>
      <c r="G39" s="1" t="s">
        <v>0</v>
      </c>
      <c r="M39" s="1" t="s">
        <v>6</v>
      </c>
      <c r="N39" s="11">
        <f>N37+N38</f>
        <v>15</v>
      </c>
      <c r="O39" s="1" t="s">
        <v>33</v>
      </c>
      <c r="P39" s="12">
        <f>N36+N40</f>
        <v>34.800000000000004</v>
      </c>
      <c r="Q39" s="1" t="s">
        <v>10</v>
      </c>
      <c r="R39" s="10" t="str">
        <f>ROUND(E49,1)&amp;"°"</f>
        <v>198.8°</v>
      </c>
      <c r="T39" s="1" t="s">
        <v>30</v>
      </c>
      <c r="U39" s="13">
        <f>G53</f>
        <v>6.7436440627280825E-6</v>
      </c>
    </row>
    <row r="40" spans="1:21" x14ac:dyDescent="0.25">
      <c r="A40" s="1" t="s">
        <v>1</v>
      </c>
      <c r="G40" s="1" t="s">
        <v>1</v>
      </c>
      <c r="M40" s="8" t="s">
        <v>25</v>
      </c>
      <c r="N40" s="12">
        <f>ROUND(D53*60,1)</f>
        <v>-0.9</v>
      </c>
      <c r="O40" s="1" t="s">
        <v>34</v>
      </c>
      <c r="P40" s="12">
        <f>P36</f>
        <v>-0.3</v>
      </c>
      <c r="Q40" s="1" t="s">
        <v>11</v>
      </c>
      <c r="R40" s="10" t="str">
        <f>ROUND(ABS(E46-E49),1)&amp;"°"</f>
        <v>93.3°</v>
      </c>
      <c r="T40" s="1" t="s">
        <v>32</v>
      </c>
      <c r="U40" s="10" t="str">
        <f>INT(I48)&amp;"°"&amp;ROUND((I48-INT(I48))*60,0)&amp;"'"</f>
        <v>43°50'</v>
      </c>
    </row>
    <row r="42" spans="1:2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2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2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21" x14ac:dyDescent="0.25">
      <c r="A45" s="14">
        <v>34</v>
      </c>
      <c r="B45" s="14">
        <v>18</v>
      </c>
      <c r="C45" s="14" t="b">
        <v>1</v>
      </c>
      <c r="D45" s="14">
        <f>ASIN(SIN(RADIANS(B47))*SIN(RADIANS(A52))+COS(RADIANS(B47))*COS(RADIANS(A53))*COS(RADIANS(A52)))</f>
        <v>0.85570040428038174</v>
      </c>
      <c r="E45" s="14">
        <f>DEGREES(D45)</f>
        <v>49.028021692904154</v>
      </c>
      <c r="F45" s="14"/>
      <c r="G45" s="14">
        <f>E45-C51/60-D53</f>
        <v>48.447962313464849</v>
      </c>
      <c r="H45" s="14"/>
      <c r="I45" s="14">
        <f>-(N36+N40)/60</f>
        <v>-0.58000000000000007</v>
      </c>
      <c r="J45" s="16"/>
    </row>
    <row r="46" spans="1:21" x14ac:dyDescent="0.25">
      <c r="A46" s="14">
        <v>42</v>
      </c>
      <c r="B46" s="14">
        <v>24</v>
      </c>
      <c r="C46" s="14"/>
      <c r="D46" s="14">
        <f>DEGREES(ACOS((SIN(RADIANS(B47))*COS(RADIANS(A52))-COS(RADIANS(B47))*COS(RADIANS(A53))*SIN(RADIANS(A52)))/COS(D45)))</f>
        <v>105.43370138392886</v>
      </c>
      <c r="E46" s="14">
        <f>IF(A53&lt;180,360-D46,D46)</f>
        <v>105.43370138392886</v>
      </c>
      <c r="F46" s="14"/>
      <c r="G46" s="14">
        <f>E48-E53</f>
        <v>75.492703671646282</v>
      </c>
      <c r="H46" s="14"/>
      <c r="I46" s="14">
        <f>-P36/60</f>
        <v>5.0000000000000001E-3</v>
      </c>
      <c r="J46" s="16"/>
    </row>
    <row r="47" spans="1:21" x14ac:dyDescent="0.25">
      <c r="A47" s="14">
        <f>A45+A46/60</f>
        <v>34.700000000000003</v>
      </c>
      <c r="B47" s="14">
        <f>IF(C45,B45+B46/60,-(B45+B46/60))</f>
        <v>18.399999999999999</v>
      </c>
      <c r="C47" s="14"/>
      <c r="D47" s="14"/>
      <c r="E47" s="14"/>
      <c r="F47" s="14"/>
      <c r="G47" s="14"/>
      <c r="H47" s="14"/>
      <c r="I47" s="14"/>
      <c r="J47" s="16"/>
    </row>
    <row r="48" spans="1:21" x14ac:dyDescent="0.25">
      <c r="A48" s="14">
        <v>81</v>
      </c>
      <c r="B48" s="14">
        <v>23</v>
      </c>
      <c r="C48" s="14" t="b">
        <v>1</v>
      </c>
      <c r="D48" s="14">
        <f>ASIN(SIN(RADIANS(B50))*SIN(RADIANS(A52))+COS(RADIANS(B50))*COS(RADIANS(B53))*COS(RADIANS(A52)))</f>
        <v>1.3175212957723141</v>
      </c>
      <c r="E48" s="14">
        <f>DEGREES(D48)</f>
        <v>75.488409666361036</v>
      </c>
      <c r="F48" s="14"/>
      <c r="G48" s="14">
        <f>DEGREES(ACOS(SIN(RADIANS(G45))*SIN(RADIANS(G46))+COS(RADIANS(G45))*COS(RADIANS(G46))*COS(RADIANS(ABS(E46-E49)))))</f>
        <v>44.37203546293334</v>
      </c>
      <c r="H48" s="14"/>
      <c r="I48" s="14">
        <f>G49-P38/60+I45*G51+I46*G52+G53</f>
        <v>43.831213643086848</v>
      </c>
      <c r="J48" s="16"/>
    </row>
    <row r="49" spans="1:10" x14ac:dyDescent="0.25">
      <c r="A49" s="14">
        <v>30</v>
      </c>
      <c r="B49" s="14">
        <v>12</v>
      </c>
      <c r="C49" s="14"/>
      <c r="D49" s="14">
        <f>DEGREES(ACOS((SIN(RADIANS(B50))*COS(RADIANS(A52))-COS(RADIANS(B50))*COS(RADIANS(B53))*SIN(RADIANS(A52)))/COS(D48)))</f>
        <v>161.22690400831337</v>
      </c>
      <c r="E49" s="14">
        <f>IF(B53&lt;180,360-D49,D49)</f>
        <v>198.77309599168663</v>
      </c>
      <c r="F49" s="14"/>
      <c r="G49" s="14">
        <f>G48+P38/60</f>
        <v>44.888702129600006</v>
      </c>
      <c r="H49" s="14"/>
      <c r="I49" s="14"/>
      <c r="J49" s="16"/>
    </row>
    <row r="50" spans="1:10" x14ac:dyDescent="0.25">
      <c r="A50" s="14">
        <f>A48+A49/60</f>
        <v>81.5</v>
      </c>
      <c r="B50" s="14">
        <f>IF(C48,B48+B49/60,-(B48+B49/60))</f>
        <v>23.2</v>
      </c>
      <c r="C50" s="14"/>
      <c r="D50" s="14"/>
      <c r="E50" s="14"/>
      <c r="F50" s="14"/>
      <c r="G50" s="14"/>
      <c r="H50" s="14"/>
      <c r="I50" s="14"/>
      <c r="J50" s="16"/>
    </row>
    <row r="51" spans="1:10" x14ac:dyDescent="0.25">
      <c r="A51" s="14" t="b">
        <v>1</v>
      </c>
      <c r="B51" s="14" t="b">
        <v>0</v>
      </c>
      <c r="C51" s="14">
        <f>N35*COS(D45)</f>
        <v>35.669527520302587</v>
      </c>
      <c r="D51" s="14">
        <f>ACOS(SIN(RADIANS(B47))*SIN(RADIANS(B50))+COS(RADIANS(B47))*COS(RADIANS(B50))*COS(RADIANS(ABS(A47-A50))))</f>
        <v>0.76501489047856797</v>
      </c>
      <c r="E51" s="14">
        <f>DEGREES(D51)</f>
        <v>43.832124489084855</v>
      </c>
      <c r="F51" s="14"/>
      <c r="G51" s="14">
        <f>(SIN(RADIANS(G46))-COS(RADIANS(G49))*SIN(RADIANS(G45)))/(COS(RADIANS(G45))*SIN(RADIANS(G49)))</f>
        <v>0.9355089572346762</v>
      </c>
      <c r="H51" s="14"/>
      <c r="I51" s="14"/>
      <c r="J51" s="16"/>
    </row>
    <row r="52" spans="1:10" x14ac:dyDescent="0.25">
      <c r="A52" s="14">
        <f>IF(A51,C2+D2/60,-(C2+D2/60))</f>
        <v>37.049999999999997</v>
      </c>
      <c r="B52" s="14">
        <f>IF(B51,H2+I2/60,-(H2+I2/60))</f>
        <v>-76.466666666666669</v>
      </c>
      <c r="C52" s="14">
        <f>0.2724*N35</f>
        <v>14.818559999999998</v>
      </c>
      <c r="D52" s="14"/>
      <c r="E52" s="14"/>
      <c r="F52" s="14"/>
      <c r="G52" s="14">
        <f>(SIN(RADIANS(G45))-COS(RADIANS(G49))*SIN(RADIANS(G46)))/(COS(RADIANS(G46))*SIN(RADIANS(G49)))</f>
        <v>0.35332634111165101</v>
      </c>
      <c r="H52" s="14"/>
      <c r="I52" s="14"/>
      <c r="J52" s="16"/>
    </row>
    <row r="53" spans="1:10" x14ac:dyDescent="0.25">
      <c r="A53" s="14">
        <f>IF(A47+B52&gt;360,(A47+B52)-360,IF(A47+B52&lt;0,360+(A47+B52),A47+B52))</f>
        <v>318.23333333333335</v>
      </c>
      <c r="B53" s="14">
        <f>IF(A50+B52&gt;360,(A50+B52)-360,IF(A50+B52&lt;0,360+(A50+B52),A50+B52))</f>
        <v>5.0333333333333314</v>
      </c>
      <c r="C53" s="14">
        <f>0.3*SIN(D45)</f>
        <v>0.22650910477998742</v>
      </c>
      <c r="D53" s="14">
        <f>-0.0167/TAN(RADIANS(E45+7.32/(E45+4.32)))</f>
        <v>-1.4432745899070277E-2</v>
      </c>
      <c r="E53" s="14">
        <f>-0.0167/TAN(RADIANS(E48+7.32/(E48+4.32)))</f>
        <v>-4.2940052852515134E-3</v>
      </c>
      <c r="F53" s="14"/>
      <c r="G53" s="14">
        <f>(0.55*(N36/60+N40/60)^2*(1/TAN(RADIANS(G49)))*(1-G51^2))/3438</f>
        <v>6.7436440627280825E-6</v>
      </c>
      <c r="H53" s="14"/>
      <c r="I53" s="14"/>
      <c r="J53" s="16"/>
    </row>
  </sheetData>
  <mergeCells count="1">
    <mergeCell ref="L2:S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42" r:id="rId3" name="OptionButton8">
          <controlPr defaultSize="0" autoLine="0" r:id="rId4">
            <anchor moveWithCells="1">
              <from>
                <xdr:col>9</xdr:col>
                <xdr:colOff>295275</xdr:colOff>
                <xdr:row>1</xdr:row>
                <xdr:rowOff>0</xdr:rowOff>
              </from>
              <to>
                <xdr:col>10</xdr:col>
                <xdr:colOff>0</xdr:colOff>
                <xdr:row>1</xdr:row>
                <xdr:rowOff>190500</xdr:rowOff>
              </to>
            </anchor>
          </controlPr>
        </control>
      </mc:Choice>
      <mc:Fallback>
        <control shapeId="1042" r:id="rId3" name="OptionButton8"/>
      </mc:Fallback>
    </mc:AlternateContent>
    <mc:AlternateContent xmlns:mc="http://schemas.openxmlformats.org/markup-compatibility/2006">
      <mc:Choice Requires="x14">
        <control shapeId="1041" r:id="rId5" name="OptionButton7">
          <controlPr defaultSize="0" autoLine="0" linkedCell="B51" r:id="rId6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9</xdr:col>
                <xdr:colOff>304800</xdr:colOff>
                <xdr:row>1</xdr:row>
                <xdr:rowOff>190500</xdr:rowOff>
              </to>
            </anchor>
          </controlPr>
        </control>
      </mc:Choice>
      <mc:Fallback>
        <control shapeId="1041" r:id="rId5" name="OptionButton7"/>
      </mc:Fallback>
    </mc:AlternateContent>
    <mc:AlternateContent xmlns:mc="http://schemas.openxmlformats.org/markup-compatibility/2006">
      <mc:Choice Requires="x14">
        <control shapeId="1040" r:id="rId7" name="OptionButton6">
          <controlPr defaultSize="0" autoLine="0" r:id="rId8">
            <anchor moveWithCells="1">
              <from>
                <xdr:col>4</xdr:col>
                <xdr:colOff>295275</xdr:colOff>
                <xdr:row>1</xdr:row>
                <xdr:rowOff>0</xdr:rowOff>
              </from>
              <to>
                <xdr:col>5</xdr:col>
                <xdr:colOff>0</xdr:colOff>
                <xdr:row>1</xdr:row>
                <xdr:rowOff>190500</xdr:rowOff>
              </to>
            </anchor>
          </controlPr>
        </control>
      </mc:Choice>
      <mc:Fallback>
        <control shapeId="1040" r:id="rId7" name="OptionButton6"/>
      </mc:Fallback>
    </mc:AlternateContent>
    <mc:AlternateContent xmlns:mc="http://schemas.openxmlformats.org/markup-compatibility/2006">
      <mc:Choice Requires="x14">
        <control shapeId="1039" r:id="rId9" name="OptionButton5">
          <controlPr defaultSize="0" autoLine="0" linkedCell="A51" r:id="rId10">
            <anchor moveWithCells="1">
              <from>
                <xdr:col>4</xdr:col>
                <xdr:colOff>0</xdr:colOff>
                <xdr:row>1</xdr:row>
                <xdr:rowOff>0</xdr:rowOff>
              </from>
              <to>
                <xdr:col>4</xdr:col>
                <xdr:colOff>304800</xdr:colOff>
                <xdr:row>1</xdr:row>
                <xdr:rowOff>190500</xdr:rowOff>
              </to>
            </anchor>
          </controlPr>
        </control>
      </mc:Choice>
      <mc:Fallback>
        <control shapeId="1039" r:id="rId9" name="OptionButton5"/>
      </mc:Fallback>
    </mc:AlternateContent>
    <mc:AlternateContent xmlns:mc="http://schemas.openxmlformats.org/markup-compatibility/2006">
      <mc:Choice Requires="x14">
        <control shapeId="1038" r:id="rId11" name="OptionButton4">
          <controlPr defaultSize="0" autoLine="0" r:id="rId12">
            <anchor moveWithCells="1">
              <from>
                <xdr:col>11</xdr:col>
                <xdr:colOff>0</xdr:colOff>
                <xdr:row>39</xdr:row>
                <xdr:rowOff>0</xdr:rowOff>
              </from>
              <to>
                <xdr:col>12</xdr:col>
                <xdr:colOff>0</xdr:colOff>
                <xdr:row>40</xdr:row>
                <xdr:rowOff>0</xdr:rowOff>
              </to>
            </anchor>
          </controlPr>
        </control>
      </mc:Choice>
      <mc:Fallback>
        <control shapeId="1038" r:id="rId11" name="OptionButton4"/>
      </mc:Fallback>
    </mc:AlternateContent>
    <mc:AlternateContent xmlns:mc="http://schemas.openxmlformats.org/markup-compatibility/2006">
      <mc:Choice Requires="x14">
        <control shapeId="1037" r:id="rId13" name="OptionButton3">
          <controlPr defaultSize="0" autoLine="0" linkedCell="C48" r:id="rId14">
            <anchor moveWithCells="1">
              <from>
                <xdr:col>11</xdr:col>
                <xdr:colOff>0</xdr:colOff>
                <xdr:row>38</xdr:row>
                <xdr:rowOff>0</xdr:rowOff>
              </from>
              <to>
                <xdr:col>12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037" r:id="rId13" name="OptionButton3"/>
      </mc:Fallback>
    </mc:AlternateContent>
    <mc:AlternateContent xmlns:mc="http://schemas.openxmlformats.org/markup-compatibility/2006">
      <mc:Choice Requires="x14">
        <control shapeId="1036" r:id="rId15" name="OptionButton2">
          <controlPr defaultSize="0" autoLine="0" r:id="rId16">
            <anchor moveWithCells="1">
              <from>
                <xdr:col>11</xdr:col>
                <xdr:colOff>0</xdr:colOff>
                <xdr:row>35</xdr:row>
                <xdr:rowOff>0</xdr:rowOff>
              </from>
              <to>
                <xdr:col>12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1036" r:id="rId15" name="OptionButton2"/>
      </mc:Fallback>
    </mc:AlternateContent>
    <mc:AlternateContent xmlns:mc="http://schemas.openxmlformats.org/markup-compatibility/2006">
      <mc:Choice Requires="x14">
        <control shapeId="1033" r:id="rId17" name="OptionButton1">
          <controlPr defaultSize="0" autoLine="0" linkedCell="C45" r:id="rId18">
            <anchor moveWithCells="1">
              <from>
                <xdr:col>11</xdr:col>
                <xdr:colOff>0</xdr:colOff>
                <xdr:row>34</xdr:row>
                <xdr:rowOff>0</xdr:rowOff>
              </from>
              <to>
                <xdr:col>12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1033" r:id="rId17" name="OptionButton1"/>
      </mc:Fallback>
    </mc:AlternateContent>
    <mc:AlternateContent xmlns:mc="http://schemas.openxmlformats.org/markup-compatibility/2006">
      <mc:Choice Requires="x14">
        <control shapeId="1032" r:id="rId19" name="ScrollBar8">
          <controlPr defaultSize="0" autoLine="0" linkedCell="B49" r:id="rId20">
            <anchor moveWithCells="1">
              <from>
                <xdr:col>7</xdr:col>
                <xdr:colOff>0</xdr:colOff>
                <xdr:row>39</xdr:row>
                <xdr:rowOff>0</xdr:rowOff>
              </from>
              <to>
                <xdr:col>11</xdr:col>
                <xdr:colOff>0</xdr:colOff>
                <xdr:row>40</xdr:row>
                <xdr:rowOff>0</xdr:rowOff>
              </to>
            </anchor>
          </controlPr>
        </control>
      </mc:Choice>
      <mc:Fallback>
        <control shapeId="1032" r:id="rId19" name="ScrollBar8"/>
      </mc:Fallback>
    </mc:AlternateContent>
    <mc:AlternateContent xmlns:mc="http://schemas.openxmlformats.org/markup-compatibility/2006">
      <mc:Choice Requires="x14">
        <control shapeId="1031" r:id="rId21" name="ScrollBar7">
          <controlPr defaultSize="0" autoLine="0" linkedCell="B48" r:id="rId22">
            <anchor moveWithCells="1">
              <from>
                <xdr:col>7</xdr:col>
                <xdr:colOff>0</xdr:colOff>
                <xdr:row>38</xdr:row>
                <xdr:rowOff>0</xdr:rowOff>
              </from>
              <to>
                <xdr:col>11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031" r:id="rId21" name="ScrollBar7"/>
      </mc:Fallback>
    </mc:AlternateContent>
    <mc:AlternateContent xmlns:mc="http://schemas.openxmlformats.org/markup-compatibility/2006">
      <mc:Choice Requires="x14">
        <control shapeId="1030" r:id="rId23" name="ScrollBar6">
          <controlPr defaultSize="0" autoLine="0" linkedCell="B46" r:id="rId24">
            <anchor moveWithCells="1">
              <from>
                <xdr:col>7</xdr:col>
                <xdr:colOff>0</xdr:colOff>
                <xdr:row>35</xdr:row>
                <xdr:rowOff>0</xdr:rowOff>
              </from>
              <to>
                <xdr:col>11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1030" r:id="rId23" name="ScrollBar6"/>
      </mc:Fallback>
    </mc:AlternateContent>
    <mc:AlternateContent xmlns:mc="http://schemas.openxmlformats.org/markup-compatibility/2006">
      <mc:Choice Requires="x14">
        <control shapeId="1029" r:id="rId25" name="ScrollBar5">
          <controlPr defaultSize="0" autoLine="0" linkedCell="B45" r:id="rId26">
            <anchor moveWithCells="1">
              <from>
                <xdr:col>7</xdr:col>
                <xdr:colOff>0</xdr:colOff>
                <xdr:row>34</xdr:row>
                <xdr:rowOff>0</xdr:rowOff>
              </from>
              <to>
                <xdr:col>11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1029" r:id="rId25" name="ScrollBar5"/>
      </mc:Fallback>
    </mc:AlternateContent>
    <mc:AlternateContent xmlns:mc="http://schemas.openxmlformats.org/markup-compatibility/2006">
      <mc:Choice Requires="x14">
        <control shapeId="1028" r:id="rId27" name="ScrollBar4">
          <controlPr defaultSize="0" autoLine="0" linkedCell="A49" r:id="rId28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5</xdr:col>
                <xdr:colOff>0</xdr:colOff>
                <xdr:row>40</xdr:row>
                <xdr:rowOff>0</xdr:rowOff>
              </to>
            </anchor>
          </controlPr>
        </control>
      </mc:Choice>
      <mc:Fallback>
        <control shapeId="1028" r:id="rId27" name="ScrollBar4"/>
      </mc:Fallback>
    </mc:AlternateContent>
    <mc:AlternateContent xmlns:mc="http://schemas.openxmlformats.org/markup-compatibility/2006">
      <mc:Choice Requires="x14">
        <control shapeId="1027" r:id="rId29" name="ScrollBar3">
          <controlPr defaultSize="0" autoLine="0" linkedCell="A48" r:id="rId30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027" r:id="rId29" name="ScrollBar3"/>
      </mc:Fallback>
    </mc:AlternateContent>
    <mc:AlternateContent xmlns:mc="http://schemas.openxmlformats.org/markup-compatibility/2006">
      <mc:Choice Requires="x14">
        <control shapeId="1026" r:id="rId31" name="ScrollBar2">
          <controlPr defaultSize="0" autoLine="0" linkedCell="A46" r:id="rId32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5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1026" r:id="rId31" name="ScrollBar2"/>
      </mc:Fallback>
    </mc:AlternateContent>
    <mc:AlternateContent xmlns:mc="http://schemas.openxmlformats.org/markup-compatibility/2006">
      <mc:Choice Requires="x14">
        <control shapeId="1025" r:id="rId33" name="ScrollBar1">
          <controlPr defaultSize="0" autoLine="0" linkedCell="A45" r:id="rId34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5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1025" r:id="rId33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Cook</dc:creator>
  <cp:lastModifiedBy>Shawn Cook</cp:lastModifiedBy>
  <dcterms:created xsi:type="dcterms:W3CDTF">2017-12-23T06:43:14Z</dcterms:created>
  <dcterms:modified xsi:type="dcterms:W3CDTF">2017-12-23T12:51:38Z</dcterms:modified>
</cp:coreProperties>
</file>