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f9dd0c69d899dd/Skrivbord/"/>
    </mc:Choice>
  </mc:AlternateContent>
  <xr:revisionPtr revIDLastSave="3" documentId="8_{86C588D9-A407-4F31-B7C0-F060F8E1A69A}" xr6:coauthVersionLast="47" xr6:coauthVersionMax="47" xr10:uidLastSave="{9732627C-86CF-4508-8667-D2C2BA890804}"/>
  <bookViews>
    <workbookView xWindow="1020" yWindow="525" windowWidth="22350" windowHeight="15060" xr2:uid="{9ECAA732-ACB1-4626-8F66-CDE3FE5D0BDA}"/>
  </bookViews>
  <sheets>
    <sheet name="Blad1" sheetId="1" r:id="rId1"/>
  </sheets>
  <definedNames>
    <definedName name="q">Blad1!$F$2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V34" i="1"/>
  <c r="X34" i="1" s="1"/>
  <c r="Q34" i="1"/>
  <c r="F3" i="1"/>
  <c r="Q3" i="1" s="1"/>
  <c r="F2" i="1"/>
  <c r="Q15" i="1" s="1"/>
  <c r="B16" i="1"/>
  <c r="Q5" i="1" l="1"/>
  <c r="F35" i="1"/>
  <c r="K35" i="1" s="1"/>
  <c r="M35" i="1" s="1"/>
  <c r="B18" i="1"/>
  <c r="F17" i="1" s="1"/>
  <c r="B13" i="1"/>
  <c r="F10" i="1" s="1"/>
  <c r="F5" i="1"/>
  <c r="F6" i="1"/>
  <c r="F7" i="1"/>
  <c r="F15" i="1" l="1"/>
  <c r="F25" i="1" s="1"/>
  <c r="F16" i="1"/>
  <c r="F31" i="1" s="1"/>
  <c r="F12" i="1"/>
  <c r="F27" i="1" s="1"/>
  <c r="F11" i="1"/>
  <c r="F21" i="1" s="1"/>
  <c r="F20" i="1"/>
  <c r="F32" i="1"/>
  <c r="F30" i="1" l="1"/>
  <c r="F34" i="1"/>
  <c r="F22" i="1"/>
  <c r="F23" i="1" s="1"/>
  <c r="H23" i="1" s="1"/>
  <c r="F33" i="1"/>
  <c r="H33" i="1" s="1"/>
  <c r="F26" i="1"/>
  <c r="F28" i="1" s="1"/>
  <c r="H28" i="1" s="1"/>
  <c r="K34" i="1" l="1"/>
  <c r="M34" i="1" s="1"/>
</calcChain>
</file>

<file path=xl/sharedStrings.xml><?xml version="1.0" encoding="utf-8"?>
<sst xmlns="http://schemas.openxmlformats.org/spreadsheetml/2006/main" count="100" uniqueCount="44">
  <si>
    <t>WGS84</t>
  </si>
  <si>
    <t>a</t>
  </si>
  <si>
    <t>m</t>
  </si>
  <si>
    <t>b</t>
  </si>
  <si>
    <r>
      <rPr>
        <sz val="11"/>
        <color theme="1"/>
        <rFont val="Times New Roman"/>
        <family val="1"/>
      </rPr>
      <t>φ</t>
    </r>
    <r>
      <rPr>
        <sz val="11"/>
        <color theme="1"/>
        <rFont val="Calibri"/>
        <family val="2"/>
      </rPr>
      <t>A</t>
    </r>
  </si>
  <si>
    <t>λA</t>
  </si>
  <si>
    <t>°</t>
  </si>
  <si>
    <r>
      <rPr>
        <sz val="11"/>
        <color theme="1"/>
        <rFont val="Times New Roman"/>
        <family val="1"/>
      </rPr>
      <t>φ</t>
    </r>
    <r>
      <rPr>
        <sz val="11"/>
        <color theme="1"/>
        <rFont val="Calibri"/>
        <family val="2"/>
      </rPr>
      <t>B</t>
    </r>
  </si>
  <si>
    <t>λB</t>
  </si>
  <si>
    <r>
      <rPr>
        <sz val="11"/>
        <color theme="1"/>
        <rFont val="Times New Roman"/>
        <family val="1"/>
      </rPr>
      <t>φ</t>
    </r>
    <r>
      <rPr>
        <sz val="11"/>
        <color theme="1"/>
        <rFont val="Calibri"/>
        <family val="2"/>
      </rPr>
      <t>C</t>
    </r>
  </si>
  <si>
    <t>λC</t>
  </si>
  <si>
    <t>βA</t>
  </si>
  <si>
    <t>βC</t>
  </si>
  <si>
    <t>hA</t>
  </si>
  <si>
    <t>hC</t>
  </si>
  <si>
    <t>q</t>
  </si>
  <si>
    <t>xA</t>
  </si>
  <si>
    <t>yA</t>
  </si>
  <si>
    <t>zA</t>
  </si>
  <si>
    <t>xC</t>
  </si>
  <si>
    <t>yC</t>
  </si>
  <si>
    <t>zC</t>
  </si>
  <si>
    <t>Δx</t>
  </si>
  <si>
    <t>Δy</t>
  </si>
  <si>
    <t>Δz</t>
  </si>
  <si>
    <t>AC</t>
  </si>
  <si>
    <t>M</t>
  </si>
  <si>
    <t>hB</t>
  </si>
  <si>
    <t>βB</t>
  </si>
  <si>
    <t>xB</t>
  </si>
  <si>
    <t>yB</t>
  </si>
  <si>
    <t>zB</t>
  </si>
  <si>
    <t>AB</t>
  </si>
  <si>
    <t>BC</t>
  </si>
  <si>
    <t>1/f</t>
  </si>
  <si>
    <t>cse init.</t>
  </si>
  <si>
    <t>compare with plane 3:4:5 triangle</t>
  </si>
  <si>
    <t>ʹ</t>
  </si>
  <si>
    <t>equal to</t>
  </si>
  <si>
    <t>e</t>
  </si>
  <si>
    <r>
      <t>M(</t>
    </r>
    <r>
      <rPr>
        <sz val="11"/>
        <color theme="1"/>
        <rFont val="Times New Roman"/>
        <family val="1"/>
      </rPr>
      <t>φ</t>
    </r>
    <r>
      <rPr>
        <sz val="11"/>
        <color theme="1"/>
        <rFont val="Calibri"/>
        <family val="2"/>
      </rPr>
      <t>A)</t>
    </r>
  </si>
  <si>
    <r>
      <t>M(</t>
    </r>
    <r>
      <rPr>
        <sz val="11"/>
        <color theme="1"/>
        <rFont val="Times New Roman"/>
        <family val="1"/>
      </rPr>
      <t>φ</t>
    </r>
    <r>
      <rPr>
        <sz val="11"/>
        <color theme="1"/>
        <rFont val="Calibri"/>
        <family val="2"/>
      </rPr>
      <t>C)</t>
    </r>
  </si>
  <si>
    <t>RL cse</t>
  </si>
  <si>
    <t>yellow fields to be changed by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</si>
</sst>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NumberFormat="1"/>
    <xf numFmtId="2" fontId="0" fillId="0" borderId="0" xfId="0" applyNumberFormat="1"/>
    <xf numFmtId="21" fontId="0" fillId="0" borderId="0" xfId="0" quotePrefix="1" applyNumberFormat="1"/>
    <xf numFmtId="164" fontId="0" fillId="0" borderId="0" xfId="0" applyNumberFormat="1"/>
    <xf numFmtId="0" fontId="4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940F-EEFB-46F5-9C9D-05B4CD2262B9}">
  <dimension ref="A1:Y35"/>
  <sheetViews>
    <sheetView tabSelected="1" workbookViewId="0">
      <selection activeCell="Z14" sqref="Z14"/>
    </sheetView>
  </sheetViews>
  <sheetFormatPr defaultRowHeight="15" x14ac:dyDescent="0.25"/>
  <cols>
    <col min="1" max="1" width="7.140625" bestFit="1" customWidth="1"/>
    <col min="2" max="2" width="12" bestFit="1" customWidth="1"/>
    <col min="3" max="3" width="2.7109375" bestFit="1" customWidth="1"/>
    <col min="5" max="5" width="7.85546875" bestFit="1" customWidth="1"/>
    <col min="6" max="6" width="12.85546875" customWidth="1"/>
    <col min="7" max="7" width="2.7109375" bestFit="1" customWidth="1"/>
    <col min="8" max="8" width="4.5703125" bestFit="1" customWidth="1"/>
    <col min="9" max="9" width="2.7109375" bestFit="1" customWidth="1"/>
    <col min="11" max="11" width="3" bestFit="1" customWidth="1"/>
    <col min="12" max="12" width="1.7109375" bestFit="1" customWidth="1"/>
    <col min="13" max="13" width="4.5703125" bestFit="1" customWidth="1"/>
    <col min="14" max="14" width="1.5703125" bestFit="1" customWidth="1"/>
    <col min="15" max="15" width="9.28515625" customWidth="1"/>
    <col min="16" max="16" width="6.7109375" bestFit="1" customWidth="1"/>
    <col min="18" max="18" width="1.5703125" bestFit="1" customWidth="1"/>
    <col min="19" max="19" width="3.5703125" customWidth="1"/>
    <col min="20" max="20" width="4.140625" customWidth="1"/>
    <col min="22" max="22" width="3" bestFit="1" customWidth="1"/>
    <col min="23" max="23" width="1.7109375" bestFit="1" customWidth="1"/>
    <col min="24" max="24" width="4.5703125" bestFit="1" customWidth="1"/>
    <col min="25" max="25" width="1.5703125" bestFit="1" customWidth="1"/>
  </cols>
  <sheetData>
    <row r="1" spans="1:18" x14ac:dyDescent="0.25">
      <c r="A1" t="s">
        <v>0</v>
      </c>
      <c r="D1" s="8" t="s">
        <v>43</v>
      </c>
      <c r="E1" s="8"/>
      <c r="F1" s="8"/>
      <c r="G1" s="8"/>
    </row>
    <row r="2" spans="1:18" x14ac:dyDescent="0.25">
      <c r="A2" t="s">
        <v>1</v>
      </c>
      <c r="B2">
        <v>6378137</v>
      </c>
      <c r="C2" t="s">
        <v>2</v>
      </c>
      <c r="E2" t="s">
        <v>15</v>
      </c>
      <c r="F2">
        <f>180/PI()</f>
        <v>57.295779513082323</v>
      </c>
    </row>
    <row r="3" spans="1:18" x14ac:dyDescent="0.25">
      <c r="A3" t="s">
        <v>34</v>
      </c>
      <c r="B3">
        <v>298.25722356300003</v>
      </c>
      <c r="E3" t="s">
        <v>3</v>
      </c>
      <c r="F3">
        <f>B2*(1-1/B3)</f>
        <v>6356752.3142451793</v>
      </c>
      <c r="G3" t="s">
        <v>2</v>
      </c>
      <c r="P3" t="s">
        <v>39</v>
      </c>
      <c r="Q3">
        <f>SQRT(1-(F3/B2)^2)</f>
        <v>8.181919084262157E-2</v>
      </c>
    </row>
    <row r="5" spans="1:18" x14ac:dyDescent="0.25">
      <c r="A5" s="1" t="s">
        <v>4</v>
      </c>
      <c r="B5" s="8">
        <v>0</v>
      </c>
      <c r="C5" s="2" t="s">
        <v>6</v>
      </c>
      <c r="E5" t="s">
        <v>16</v>
      </c>
      <c r="F5">
        <f>B2*COS(B8/q)*COS(B6/q)+B7*COS(B5/q)*COS(B6/q)</f>
        <v>4099797.0782974204</v>
      </c>
      <c r="G5" t="s">
        <v>2</v>
      </c>
      <c r="P5" s="1" t="s">
        <v>40</v>
      </c>
      <c r="Q5">
        <f>60*q*(ATANH(SIN(B5/q))-Q$3*ATANH(Q$3*SIN(B5/q)))</f>
        <v>0</v>
      </c>
      <c r="R5" s="7" t="s">
        <v>37</v>
      </c>
    </row>
    <row r="6" spans="1:18" x14ac:dyDescent="0.25">
      <c r="A6" s="1" t="s">
        <v>5</v>
      </c>
      <c r="B6" s="8">
        <v>-50</v>
      </c>
      <c r="C6" s="2" t="s">
        <v>6</v>
      </c>
      <c r="E6" t="s">
        <v>17</v>
      </c>
      <c r="F6">
        <f>B2*COS(B8/q)*SIN(B6/q)+B7*COS(B5/q)*SIN(B6/q)</f>
        <v>-4885947.8969681952</v>
      </c>
      <c r="G6" t="s">
        <v>2</v>
      </c>
    </row>
    <row r="7" spans="1:18" x14ac:dyDescent="0.25">
      <c r="A7" s="1" t="s">
        <v>13</v>
      </c>
      <c r="B7" s="8">
        <v>15</v>
      </c>
      <c r="C7" s="2" t="s">
        <v>2</v>
      </c>
      <c r="E7" t="s">
        <v>18</v>
      </c>
      <c r="F7">
        <f>F3*SIN(B8/q)+B7*SIN(B5/q)</f>
        <v>0</v>
      </c>
      <c r="G7" t="s">
        <v>2</v>
      </c>
    </row>
    <row r="8" spans="1:18" x14ac:dyDescent="0.25">
      <c r="A8" s="1" t="s">
        <v>11</v>
      </c>
      <c r="B8">
        <f>q*ATAN(F3/B2*TAN(B5/q))</f>
        <v>0</v>
      </c>
      <c r="C8" s="2" t="s">
        <v>6</v>
      </c>
    </row>
    <row r="9" spans="1:18" x14ac:dyDescent="0.25">
      <c r="A9" s="1"/>
      <c r="C9" s="2"/>
    </row>
    <row r="10" spans="1:18" x14ac:dyDescent="0.25">
      <c r="A10" s="1" t="s">
        <v>7</v>
      </c>
      <c r="B10" s="8">
        <v>0.1</v>
      </c>
      <c r="C10" s="2" t="s">
        <v>6</v>
      </c>
      <c r="E10" t="s">
        <v>29</v>
      </c>
      <c r="F10">
        <f>B2*COS(B13/q)*COS(B11/q)+B12*COS(B10/q)*COS(B11/q)</f>
        <v>4099792.8041126938</v>
      </c>
      <c r="G10" t="s">
        <v>2</v>
      </c>
      <c r="P10" s="1"/>
      <c r="R10" s="7"/>
    </row>
    <row r="11" spans="1:18" x14ac:dyDescent="0.25">
      <c r="A11" s="1" t="s">
        <v>8</v>
      </c>
      <c r="B11" s="8">
        <v>-50</v>
      </c>
      <c r="C11" s="2" t="s">
        <v>6</v>
      </c>
      <c r="E11" t="s">
        <v>30</v>
      </c>
      <c r="F11">
        <f>B2*COS(B13/q)*SIN(B11/q)+B12*COS(B10/q)*SIN(B11/q)</f>
        <v>-4885942.8031931929</v>
      </c>
      <c r="G11" t="s">
        <v>2</v>
      </c>
    </row>
    <row r="12" spans="1:18" x14ac:dyDescent="0.25">
      <c r="A12" s="1" t="s">
        <v>27</v>
      </c>
      <c r="B12" s="8">
        <v>18</v>
      </c>
      <c r="C12" s="2" t="s">
        <v>2</v>
      </c>
      <c r="E12" t="s">
        <v>31</v>
      </c>
      <c r="F12">
        <f>F3*SIN(B13/q)+B12*SIN(B10/q)</f>
        <v>11057.453497005175</v>
      </c>
      <c r="G12" t="s">
        <v>2</v>
      </c>
    </row>
    <row r="13" spans="1:18" x14ac:dyDescent="0.25">
      <c r="A13" s="1" t="s">
        <v>28</v>
      </c>
      <c r="B13" s="3">
        <f>q*ATAN(F3/B2*TAN(B10/q))</f>
        <v>9.9664719610987398E-2</v>
      </c>
      <c r="C13" s="2" t="s">
        <v>6</v>
      </c>
    </row>
    <row r="15" spans="1:18" x14ac:dyDescent="0.25">
      <c r="A15" s="1" t="s">
        <v>9</v>
      </c>
      <c r="B15" s="8">
        <v>0.1</v>
      </c>
      <c r="C15" s="2" t="s">
        <v>6</v>
      </c>
      <c r="E15" t="s">
        <v>19</v>
      </c>
      <c r="F15">
        <f>B2*COS(B18/q)*COS(B16/q)+B17*COS(B15/q)*COS(B16/q)</f>
        <v>4111149.2197308871</v>
      </c>
      <c r="G15" t="s">
        <v>2</v>
      </c>
      <c r="P15" s="1" t="s">
        <v>41</v>
      </c>
      <c r="Q15">
        <f>60*q*(ATANH(SIN(B15/q))-Q$3*ATANH(Q$3*SIN(B15/q)))</f>
        <v>5.9598367863549413</v>
      </c>
      <c r="R15" s="7" t="s">
        <v>37</v>
      </c>
    </row>
    <row r="16" spans="1:18" x14ac:dyDescent="0.25">
      <c r="A16" s="1" t="s">
        <v>10</v>
      </c>
      <c r="B16" s="8">
        <f>-(49+52/60)</f>
        <v>-49.866666666666667</v>
      </c>
      <c r="C16" s="2" t="s">
        <v>6</v>
      </c>
      <c r="E16" t="s">
        <v>20</v>
      </c>
      <c r="F16">
        <f>B2*COS(B18/q)*SIN(B16/q)+B17*COS(B15/q)*SIN(B16/q)</f>
        <v>-4876385.8728331383</v>
      </c>
      <c r="G16" t="s">
        <v>2</v>
      </c>
    </row>
    <row r="17" spans="1:9" x14ac:dyDescent="0.25">
      <c r="A17" s="1" t="s">
        <v>14</v>
      </c>
      <c r="B17" s="8">
        <v>14</v>
      </c>
      <c r="C17" s="2" t="s">
        <v>2</v>
      </c>
      <c r="E17" t="s">
        <v>21</v>
      </c>
      <c r="F17">
        <f>F3*SIN(B18/q)+B17*SIN(B15/q)</f>
        <v>11057.446515691712</v>
      </c>
      <c r="G17" t="s">
        <v>2</v>
      </c>
    </row>
    <row r="18" spans="1:9" x14ac:dyDescent="0.25">
      <c r="A18" s="1" t="s">
        <v>12</v>
      </c>
      <c r="B18" s="3">
        <f>q*ATAN(F3/B2*TAN(B15/q))</f>
        <v>9.9664719610987398E-2</v>
      </c>
      <c r="C18" s="2" t="s">
        <v>6</v>
      </c>
    </row>
    <row r="20" spans="1:9" x14ac:dyDescent="0.25">
      <c r="A20" t="s">
        <v>32</v>
      </c>
      <c r="E20" s="2" t="s">
        <v>22</v>
      </c>
      <c r="F20">
        <f>F10-F5</f>
        <v>-4.2741847266443074</v>
      </c>
      <c r="G20" t="s">
        <v>2</v>
      </c>
    </row>
    <row r="21" spans="1:9" x14ac:dyDescent="0.25">
      <c r="E21" s="2" t="s">
        <v>23</v>
      </c>
      <c r="F21">
        <f>F11-F6</f>
        <v>5.0937750022858381</v>
      </c>
      <c r="G21" t="s">
        <v>2</v>
      </c>
    </row>
    <row r="22" spans="1:9" x14ac:dyDescent="0.25">
      <c r="E22" s="2" t="s">
        <v>24</v>
      </c>
      <c r="F22">
        <f>F12-F7</f>
        <v>11057.453497005175</v>
      </c>
      <c r="G22" t="s">
        <v>2</v>
      </c>
    </row>
    <row r="23" spans="1:9" x14ac:dyDescent="0.25">
      <c r="E23" t="s">
        <v>32</v>
      </c>
      <c r="F23">
        <f>SQRT(SUMSQ(F20:F22))</f>
        <v>11057.455496344122</v>
      </c>
      <c r="G23" t="s">
        <v>2</v>
      </c>
      <c r="H23" s="4">
        <f>F23/1852</f>
        <v>5.9705483241598936</v>
      </c>
      <c r="I23" t="s">
        <v>26</v>
      </c>
    </row>
    <row r="25" spans="1:9" x14ac:dyDescent="0.25">
      <c r="A25" t="s">
        <v>33</v>
      </c>
      <c r="E25" s="2" t="s">
        <v>22</v>
      </c>
      <c r="F25">
        <f>F15-F10</f>
        <v>11356.415618193336</v>
      </c>
      <c r="G25" t="s">
        <v>2</v>
      </c>
    </row>
    <row r="26" spans="1:9" x14ac:dyDescent="0.25">
      <c r="E26" s="2" t="s">
        <v>23</v>
      </c>
      <c r="F26">
        <f>F16-F11</f>
        <v>9556.9303600545973</v>
      </c>
      <c r="G26" t="s">
        <v>2</v>
      </c>
    </row>
    <row r="27" spans="1:9" x14ac:dyDescent="0.25">
      <c r="E27" s="2" t="s">
        <v>24</v>
      </c>
      <c r="F27">
        <f>F17-F12</f>
        <v>-6.9813134632568108E-3</v>
      </c>
      <c r="G27" t="s">
        <v>2</v>
      </c>
    </row>
    <row r="28" spans="1:9" x14ac:dyDescent="0.25">
      <c r="E28" t="s">
        <v>33</v>
      </c>
      <c r="F28">
        <f>SQRT(SUMSQ(F25:F27))</f>
        <v>14842.610740706217</v>
      </c>
      <c r="G28" t="s">
        <v>2</v>
      </c>
      <c r="H28" s="4">
        <f>F28/1852</f>
        <v>8.0143686504893186</v>
      </c>
      <c r="I28" t="s">
        <v>26</v>
      </c>
    </row>
    <row r="30" spans="1:9" x14ac:dyDescent="0.25">
      <c r="A30" t="s">
        <v>25</v>
      </c>
      <c r="E30" s="2" t="s">
        <v>22</v>
      </c>
      <c r="F30">
        <f>F15-F5</f>
        <v>11352.141433466692</v>
      </c>
      <c r="G30" t="s">
        <v>2</v>
      </c>
    </row>
    <row r="31" spans="1:9" x14ac:dyDescent="0.25">
      <c r="E31" s="2" t="s">
        <v>23</v>
      </c>
      <c r="F31">
        <f>F16-F6</f>
        <v>9562.0241350568831</v>
      </c>
      <c r="G31" t="s">
        <v>2</v>
      </c>
    </row>
    <row r="32" spans="1:9" x14ac:dyDescent="0.25">
      <c r="E32" s="2" t="s">
        <v>24</v>
      </c>
      <c r="F32">
        <f>F17-F7</f>
        <v>11057.446515691712</v>
      </c>
      <c r="G32" t="s">
        <v>2</v>
      </c>
    </row>
    <row r="33" spans="2:25" x14ac:dyDescent="0.25">
      <c r="E33" t="s">
        <v>25</v>
      </c>
      <c r="F33">
        <f>SQRT(SUMSQ(F30:F32))</f>
        <v>18508.661327395461</v>
      </c>
      <c r="G33" t="s">
        <v>2</v>
      </c>
      <c r="H33" s="4">
        <f>F33/1852</f>
        <v>9.9938776065850217</v>
      </c>
      <c r="I33" t="s">
        <v>26</v>
      </c>
    </row>
    <row r="34" spans="2:25" x14ac:dyDescent="0.25">
      <c r="E34" t="s">
        <v>35</v>
      </c>
      <c r="F34">
        <f>q*ATAN((F30*SIN(B6/q)-F31*COS(B6/q))/(F30*COS(B6/q)*SIN(B5/q)+F31*SIN(B6/q)*SIN(B5/q)-F32*COS(B5/q)))</f>
        <v>53.314602097309724</v>
      </c>
      <c r="G34" s="2" t="s">
        <v>6</v>
      </c>
      <c r="J34" t="s">
        <v>38</v>
      </c>
      <c r="K34">
        <f>INT(F34)</f>
        <v>53</v>
      </c>
      <c r="L34" s="2" t="s">
        <v>6</v>
      </c>
      <c r="M34" s="6">
        <f>60*(F34-K34)</f>
        <v>18.87612583858342</v>
      </c>
      <c r="N34" s="7" t="s">
        <v>37</v>
      </c>
      <c r="O34" s="7"/>
      <c r="P34" t="s">
        <v>42</v>
      </c>
      <c r="Q34">
        <f>q*ATAN(60*(B16-B6)/(Q15-Q5))</f>
        <v>53.314641028235883</v>
      </c>
      <c r="R34" s="2" t="s">
        <v>6</v>
      </c>
      <c r="U34" t="s">
        <v>38</v>
      </c>
      <c r="V34">
        <f>INT(Q34)</f>
        <v>53</v>
      </c>
      <c r="W34" s="2" t="s">
        <v>6</v>
      </c>
      <c r="X34" s="6">
        <f>60*(Q34-V34)</f>
        <v>18.878461694152975</v>
      </c>
      <c r="Y34" s="7" t="s">
        <v>37</v>
      </c>
    </row>
    <row r="35" spans="2:25" x14ac:dyDescent="0.25">
      <c r="B35" t="s">
        <v>36</v>
      </c>
      <c r="E35" s="5"/>
      <c r="F35">
        <f>q*ATAN(4/3)</f>
        <v>53.13010235415598</v>
      </c>
      <c r="G35" s="2" t="s">
        <v>6</v>
      </c>
      <c r="J35" t="s">
        <v>38</v>
      </c>
      <c r="K35">
        <f>INT(F35)</f>
        <v>53</v>
      </c>
      <c r="L35" s="2" t="s">
        <v>6</v>
      </c>
      <c r="M35" s="6">
        <f>60*(F35-K35)</f>
        <v>7.8061412493588023</v>
      </c>
      <c r="N35" s="7" t="s">
        <v>37</v>
      </c>
      <c r="O3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Bergman</dc:creator>
  <cp:lastModifiedBy>Lars Bergman</cp:lastModifiedBy>
  <dcterms:created xsi:type="dcterms:W3CDTF">2025-10-07T08:34:22Z</dcterms:created>
  <dcterms:modified xsi:type="dcterms:W3CDTF">2025-10-07T10:11:38Z</dcterms:modified>
</cp:coreProperties>
</file>